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ULIO\Documents\Julio Hernández\Estadistica_Empresarial_II\English\Exams\Curso_16_17\"/>
    </mc:Choice>
  </mc:AlternateContent>
  <bookViews>
    <workbookView xWindow="0" yWindow="0" windowWidth="19200" windowHeight="6370"/>
  </bookViews>
  <sheets>
    <sheet name="Hoja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38" i="1" l="1"/>
  <c r="AC37" i="1"/>
  <c r="AE9" i="1"/>
  <c r="AD9" i="1"/>
  <c r="AC9" i="1"/>
  <c r="AF8" i="1"/>
  <c r="AF7" i="1"/>
  <c r="AF9" i="1" l="1"/>
  <c r="AD14" i="1" s="1"/>
  <c r="AD20" i="1" s="1"/>
  <c r="AC14" i="1" l="1"/>
  <c r="AC20" i="1" s="1"/>
  <c r="AD13" i="1"/>
  <c r="AD15" i="1" s="1"/>
  <c r="AE14" i="1"/>
  <c r="AE20" i="1" s="1"/>
  <c r="AC13" i="1"/>
  <c r="AC19" i="1" s="1"/>
  <c r="AE13" i="1"/>
  <c r="AE19" i="1" s="1"/>
  <c r="AD19" i="1" l="1"/>
  <c r="AD21" i="1" s="1"/>
  <c r="AF13" i="1"/>
  <c r="AC15" i="1"/>
  <c r="AF20" i="1"/>
  <c r="AF14" i="1"/>
  <c r="AE15" i="1"/>
  <c r="AE21" i="1"/>
  <c r="AC21" i="1"/>
  <c r="AF15" i="1" l="1"/>
  <c r="AF19" i="1"/>
  <c r="AF21" i="1" s="1"/>
  <c r="AC40" i="1" s="1"/>
  <c r="AD42" i="1" s="1"/>
  <c r="W11" i="1" l="1"/>
  <c r="W12" i="1" s="1"/>
  <c r="W13" i="1" s="1"/>
  <c r="W14" i="1" s="1"/>
  <c r="O32" i="1" l="1"/>
  <c r="O33" i="1" s="1"/>
  <c r="O30" i="1" s="1"/>
  <c r="P23" i="1"/>
  <c r="O23" i="1"/>
  <c r="R24" i="1"/>
  <c r="P24" i="1"/>
  <c r="O12" i="1"/>
  <c r="O10" i="1"/>
  <c r="O7" i="1"/>
  <c r="W7" i="1" s="1"/>
  <c r="W9" i="1" s="1"/>
  <c r="W15" i="1" l="1"/>
  <c r="W16" i="1" s="1"/>
  <c r="W17" i="1" s="1"/>
  <c r="H21" i="1"/>
  <c r="H23" i="1" s="1"/>
  <c r="G8" i="1"/>
  <c r="W21" i="1" l="1"/>
  <c r="G24" i="1"/>
  <c r="B37" i="1" l="1"/>
  <c r="B40" i="1" s="1"/>
  <c r="G10" i="1" s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7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C37" i="1" l="1"/>
  <c r="B41" i="1" s="1"/>
  <c r="B42" i="1" s="1"/>
  <c r="O8" i="1" s="1"/>
  <c r="O26" i="1" s="1"/>
  <c r="B43" i="1" l="1"/>
  <c r="B44" i="1"/>
  <c r="B45" i="1" s="1"/>
  <c r="G7" i="1" s="1"/>
  <c r="G26" i="1" l="1"/>
  <c r="H29" i="1" s="1"/>
</calcChain>
</file>

<file path=xl/comments1.xml><?xml version="1.0" encoding="utf-8"?>
<comments xmlns="http://schemas.openxmlformats.org/spreadsheetml/2006/main">
  <authors>
    <author>JHernandez</author>
  </authors>
  <commentList>
    <comment ref="V9" authorId="0" shape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Esta es la estimación de la proporción poblacional.</t>
        </r>
      </text>
    </comment>
  </commentList>
</comments>
</file>

<file path=xl/sharedStrings.xml><?xml version="1.0" encoding="utf-8"?>
<sst xmlns="http://schemas.openxmlformats.org/spreadsheetml/2006/main" count="140" uniqueCount="104">
  <si>
    <t>σ*</t>
  </si>
  <si>
    <t>α</t>
  </si>
  <si>
    <t>n</t>
  </si>
  <si>
    <t>dc</t>
  </si>
  <si>
    <t>+ ∞</t>
  </si>
  <si>
    <t>a</t>
  </si>
  <si>
    <t>Xi</t>
  </si>
  <si>
    <r>
      <t>Xi</t>
    </r>
    <r>
      <rPr>
        <vertAlign val="superscript"/>
        <sz val="11"/>
        <color theme="1"/>
        <rFont val="Calibri"/>
        <family val="2"/>
        <scheme val="minor"/>
      </rPr>
      <t>2</t>
    </r>
  </si>
  <si>
    <t>a2</t>
  </si>
  <si>
    <r>
      <t>S</t>
    </r>
    <r>
      <rPr>
        <vertAlign val="superscript"/>
        <sz val="11"/>
        <color theme="1"/>
        <rFont val="Calibri"/>
        <family val="2"/>
        <scheme val="minor"/>
      </rPr>
      <t>2</t>
    </r>
  </si>
  <si>
    <t>S</t>
  </si>
  <si>
    <r>
      <t>S</t>
    </r>
    <r>
      <rPr>
        <vertAlign val="subscript"/>
        <sz val="11"/>
        <color theme="1"/>
        <rFont val="Calibri"/>
        <family val="2"/>
        <scheme val="minor"/>
      </rPr>
      <t>1</t>
    </r>
    <r>
      <rPr>
        <vertAlign val="superscript"/>
        <sz val="11"/>
        <color theme="1"/>
        <rFont val="Calibri"/>
        <family val="2"/>
        <scheme val="minor"/>
      </rPr>
      <t>2</t>
    </r>
  </si>
  <si>
    <r>
      <t>S</t>
    </r>
    <r>
      <rPr>
        <vertAlign val="subscript"/>
        <sz val="11"/>
        <color theme="1"/>
        <rFont val="Calibri"/>
        <family val="2"/>
        <scheme val="minor"/>
      </rPr>
      <t>1</t>
    </r>
  </si>
  <si>
    <t>Columna1</t>
  </si>
  <si>
    <t>Media</t>
  </si>
  <si>
    <t>Error típico</t>
  </si>
  <si>
    <t>Mediana</t>
  </si>
  <si>
    <t>Moda</t>
  </si>
  <si>
    <t>Desviación estándar</t>
  </si>
  <si>
    <t>Varianza de la muestra</t>
  </si>
  <si>
    <t>Curtosis</t>
  </si>
  <si>
    <t>Coeficiente de asimetría</t>
  </si>
  <si>
    <t>Rango</t>
  </si>
  <si>
    <t>Mínimo</t>
  </si>
  <si>
    <t>Máximo</t>
  </si>
  <si>
    <t>Suma</t>
  </si>
  <si>
    <t>Cuenta</t>
  </si>
  <si>
    <t>Nivel de confianza(95,0%)</t>
  </si>
  <si>
    <t>ξ</t>
  </si>
  <si>
    <r>
      <t>N(</t>
    </r>
    <r>
      <rPr>
        <sz val="11"/>
        <color indexed="8"/>
        <rFont val="Calibri"/>
        <family val="2"/>
      </rPr>
      <t>µ;σ)</t>
    </r>
  </si>
  <si>
    <t>s1</t>
  </si>
  <si>
    <t>µ0</t>
  </si>
  <si>
    <t>H0</t>
  </si>
  <si>
    <t>H1</t>
  </si>
  <si>
    <t>d =</t>
  </si>
  <si>
    <t>- ∞</t>
  </si>
  <si>
    <t>U</t>
  </si>
  <si>
    <t>d0</t>
  </si>
  <si>
    <r>
      <t>-z</t>
    </r>
    <r>
      <rPr>
        <vertAlign val="subscript"/>
        <sz val="11"/>
        <color indexed="8"/>
        <rFont val="Calibri"/>
        <family val="2"/>
      </rPr>
      <t>α</t>
    </r>
  </si>
  <si>
    <r>
      <t xml:space="preserve">Dibuje un gráfico con la distribución del estimador media muestral bajo la hipótesis nula, señalando </t>
    </r>
    <r>
      <rPr>
        <sz val="11"/>
        <color theme="1"/>
        <rFont val="Calibri"/>
        <family val="2"/>
      </rPr>
      <t>α, así como la distribución del estimador media muestral bajo la hipótesis alternativa, señalando beta</t>
    </r>
  </si>
  <si>
    <t>α/2</t>
  </si>
  <si>
    <r>
      <t>σ</t>
    </r>
    <r>
      <rPr>
        <vertAlign val="superscript"/>
        <sz val="11"/>
        <color theme="1"/>
        <rFont val="Calibri"/>
        <family val="2"/>
        <scheme val="minor"/>
      </rPr>
      <t>2</t>
    </r>
    <r>
      <rPr>
        <vertAlign val="subscript"/>
        <sz val="11"/>
        <color theme="1"/>
        <rFont val="Calibri"/>
        <family val="2"/>
        <scheme val="minor"/>
      </rPr>
      <t>0</t>
    </r>
  </si>
  <si>
    <r>
      <t>σ</t>
    </r>
    <r>
      <rPr>
        <vertAlign val="subscript"/>
        <sz val="11"/>
        <color theme="1"/>
        <rFont val="Calibri"/>
        <family val="2"/>
        <scheme val="minor"/>
      </rPr>
      <t>0</t>
    </r>
  </si>
  <si>
    <t>dc1</t>
  </si>
  <si>
    <t>dc2</t>
  </si>
  <si>
    <r>
      <t>χ2</t>
    </r>
    <r>
      <rPr>
        <vertAlign val="subscript"/>
        <sz val="11"/>
        <color theme="1"/>
        <rFont val="Calibri"/>
        <family val="2"/>
        <scheme val="minor"/>
      </rPr>
      <t>n-1,α/2</t>
    </r>
  </si>
  <si>
    <r>
      <t>χ2</t>
    </r>
    <r>
      <rPr>
        <vertAlign val="subscript"/>
        <sz val="11"/>
        <color theme="1"/>
        <rFont val="Calibri"/>
        <family val="2"/>
        <scheme val="minor"/>
      </rPr>
      <t>n-1,1-α/2</t>
    </r>
  </si>
  <si>
    <r>
      <t>p(d</t>
    </r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>do/H0)</t>
    </r>
  </si>
  <si>
    <r>
      <t>p(d</t>
    </r>
    <r>
      <rPr>
        <sz val="11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>do/H0)</t>
    </r>
  </si>
  <si>
    <t>B(1;p)</t>
  </si>
  <si>
    <r>
      <t>p*</t>
    </r>
    <r>
      <rPr>
        <vertAlign val="subscript"/>
        <sz val="10"/>
        <rFont val="Arial"/>
        <family val="2"/>
      </rPr>
      <t>0</t>
    </r>
  </si>
  <si>
    <t>γ</t>
  </si>
  <si>
    <t>1-α/2</t>
  </si>
  <si>
    <t>z</t>
  </si>
  <si>
    <t>ni.</t>
  </si>
  <si>
    <t>n.j</t>
  </si>
  <si>
    <t>Eij:</t>
  </si>
  <si>
    <t>d:</t>
  </si>
  <si>
    <t>α =</t>
  </si>
  <si>
    <t>h =</t>
  </si>
  <si>
    <t>k =</t>
  </si>
  <si>
    <t>(h-1)*(k-1)</t>
  </si>
  <si>
    <r>
      <t>d</t>
    </r>
    <r>
      <rPr>
        <vertAlign val="subscript"/>
        <sz val="11"/>
        <color theme="1"/>
        <rFont val="Calibri"/>
        <family val="2"/>
      </rPr>
      <t>α</t>
    </r>
    <r>
      <rPr>
        <sz val="11"/>
        <color theme="1"/>
        <rFont val="Calibri"/>
        <family val="2"/>
      </rPr>
      <t xml:space="preserve"> =</t>
    </r>
  </si>
  <si>
    <r>
      <t>+</t>
    </r>
    <r>
      <rPr>
        <sz val="11"/>
        <color theme="1"/>
        <rFont val="Calibri"/>
        <family val="2"/>
      </rPr>
      <t>∞</t>
    </r>
  </si>
  <si>
    <t>d0 =</t>
  </si>
  <si>
    <t>Satisfied</t>
  </si>
  <si>
    <t>Unsatisfied</t>
  </si>
  <si>
    <t>Exercise 4</t>
  </si>
  <si>
    <t>Sample</t>
  </si>
  <si>
    <t>&lt; 200 gr</t>
  </si>
  <si>
    <t>200-1000 grs</t>
  </si>
  <si>
    <t>&gt; 1000 grs</t>
  </si>
  <si>
    <t>Total</t>
  </si>
  <si>
    <t>H0: Satisfaction is independent from the weight of the delivery</t>
  </si>
  <si>
    <t>H1: Satisfaction is dependent from the weight of the delivery</t>
  </si>
  <si>
    <t>Exercise 1</t>
  </si>
  <si>
    <t>Time employed by the courier in delivering the shipments</t>
  </si>
  <si>
    <t>CR</t>
  </si>
  <si>
    <t>AR</t>
  </si>
  <si>
    <t xml:space="preserve">d0 belongs to the CR then I Reject H0 </t>
  </si>
  <si>
    <t>p-value</t>
  </si>
  <si>
    <r>
      <t xml:space="preserve">p-value &lt; </t>
    </r>
    <r>
      <rPr>
        <sz val="11"/>
        <color indexed="8"/>
        <rFont val="Arial"/>
        <family val="2"/>
      </rPr>
      <t>α</t>
    </r>
  </si>
  <si>
    <t>I Reject H0</t>
  </si>
  <si>
    <t>Exercise 2</t>
  </si>
  <si>
    <t>if H0 is true</t>
  </si>
  <si>
    <t xml:space="preserve">d0 belongs to the AR then I accept H0 </t>
  </si>
  <si>
    <r>
      <t xml:space="preserve">p-value &gt; </t>
    </r>
    <r>
      <rPr>
        <sz val="11"/>
        <color indexed="8"/>
        <rFont val="Arial"/>
        <family val="2"/>
      </rPr>
      <t>α</t>
    </r>
  </si>
  <si>
    <t>Accept H0</t>
  </si>
  <si>
    <t>minimum</t>
  </si>
  <si>
    <t>Exercise 3</t>
  </si>
  <si>
    <t>Delivery with a flaw: yes/no</t>
  </si>
  <si>
    <t>Yes:</t>
  </si>
  <si>
    <t>Standard error</t>
  </si>
  <si>
    <t>Sampling error</t>
  </si>
  <si>
    <t>Lower limit</t>
  </si>
  <si>
    <t>Upper limit</t>
  </si>
  <si>
    <t xml:space="preserve">b) I Accept H0: p=p0 provided that 0,12 is inside the  </t>
  </si>
  <si>
    <r>
      <t xml:space="preserve">interval for </t>
    </r>
    <r>
      <rPr>
        <sz val="11"/>
        <color theme="1"/>
        <rFont val="Calibri"/>
        <family val="2"/>
      </rPr>
      <t>α=5% and γ=95%</t>
    </r>
  </si>
  <si>
    <t>Confidence interval</t>
  </si>
  <si>
    <t>Є AR →</t>
  </si>
  <si>
    <t>p-value =</t>
  </si>
  <si>
    <t>p(d&gt;d0/H0)=</t>
  </si>
  <si>
    <r>
      <t xml:space="preserve">&gt; </t>
    </r>
    <r>
      <rPr>
        <sz val="11"/>
        <color theme="1"/>
        <rFont val="Calibri"/>
        <family val="2"/>
      </rPr>
      <t>α → I accept H0</t>
    </r>
  </si>
  <si>
    <t>I accept H0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</si>
</sst>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0"/>
    <numFmt numFmtId="166" formatCode="0.0000000"/>
    <numFmt numFmtId="167" formatCode="0.00000000"/>
  </numFmts>
  <fonts count="1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vertAlign val="subscript"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Arial"/>
      <family val="2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b/>
      <sz val="10"/>
      <name val="Arial"/>
      <family val="2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vertAlign val="sub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2" fillId="0" borderId="0" xfId="0" applyFont="1" applyBorder="1"/>
    <xf numFmtId="0" fontId="0" fillId="0" borderId="5" xfId="0" applyBorder="1"/>
    <xf numFmtId="0" fontId="0" fillId="0" borderId="1" xfId="0" applyBorder="1"/>
    <xf numFmtId="0" fontId="0" fillId="0" borderId="7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9" xfId="0" applyBorder="1"/>
    <xf numFmtId="0" fontId="0" fillId="0" borderId="0" xfId="0" applyFill="1" applyBorder="1" applyAlignment="1">
      <alignment horizontal="center"/>
    </xf>
    <xf numFmtId="0" fontId="0" fillId="0" borderId="8" xfId="0" applyBorder="1"/>
    <xf numFmtId="1" fontId="0" fillId="0" borderId="0" xfId="0" applyNumberForma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Fill="1" applyBorder="1" applyAlignment="1"/>
    <xf numFmtId="0" fontId="0" fillId="0" borderId="10" xfId="0" applyFill="1" applyBorder="1" applyAlignment="1"/>
    <xf numFmtId="0" fontId="8" fillId="0" borderId="11" xfId="0" applyFont="1" applyFill="1" applyBorder="1" applyAlignment="1">
      <alignment horizontal="centerContinuous"/>
    </xf>
    <xf numFmtId="0" fontId="0" fillId="0" borderId="4" xfId="0" applyBorder="1"/>
    <xf numFmtId="0" fontId="4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 applyBorder="1" applyAlignment="1">
      <alignment horizontal="center"/>
    </xf>
    <xf numFmtId="0" fontId="0" fillId="0" borderId="5" xfId="0" quotePrefix="1" applyBorder="1" applyAlignment="1">
      <alignment horizontal="center"/>
    </xf>
    <xf numFmtId="0" fontId="0" fillId="0" borderId="4" xfId="0" applyBorder="1" applyAlignment="1">
      <alignment horizontal="left"/>
    </xf>
    <xf numFmtId="166" fontId="0" fillId="0" borderId="0" xfId="0" applyNumberFormat="1" applyBorder="1"/>
    <xf numFmtId="0" fontId="0" fillId="0" borderId="6" xfId="0" applyBorder="1"/>
    <xf numFmtId="1" fontId="0" fillId="0" borderId="0" xfId="0" applyNumberForma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0" fillId="0" borderId="0" xfId="0" applyNumberFormat="1" applyBorder="1"/>
    <xf numFmtId="0" fontId="0" fillId="0" borderId="4" xfId="0" quotePrefix="1" applyBorder="1"/>
    <xf numFmtId="0" fontId="10" fillId="0" borderId="4" xfId="0" applyFont="1" applyBorder="1"/>
    <xf numFmtId="2" fontId="0" fillId="0" borderId="0" xfId="0" applyNumberFormat="1"/>
    <xf numFmtId="0" fontId="0" fillId="0" borderId="9" xfId="0" applyBorder="1" applyAlignment="1">
      <alignment horizontal="center"/>
    </xf>
    <xf numFmtId="165" fontId="0" fillId="0" borderId="0" xfId="0" applyNumberFormat="1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200025</xdr:colOff>
      <xdr:row>11</xdr:row>
      <xdr:rowOff>180975</xdr:rowOff>
    </xdr:from>
    <xdr:ext cx="4394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FBFC128A-E68F-4514-9AE5-4C6DAE3C91E5}"/>
                </a:ext>
              </a:extLst>
            </xdr:cNvPr>
            <xdr:cNvSpPr txBox="1"/>
          </xdr:nvSpPr>
          <xdr:spPr>
            <a:xfrm>
              <a:off x="15732125" y="2047875"/>
              <a:ext cx="4394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𝜇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𝜇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</m:sub>
                    </m:sSub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FBFC128A-E68F-4514-9AE5-4C6DAE3C91E5}"/>
                </a:ext>
              </a:extLst>
            </xdr:cNvPr>
            <xdr:cNvSpPr txBox="1"/>
          </xdr:nvSpPr>
          <xdr:spPr>
            <a:xfrm>
              <a:off x="15732125" y="2047875"/>
              <a:ext cx="4394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𝜇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=𝜇_0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6</xdr:col>
      <xdr:colOff>190500</xdr:colOff>
      <xdr:row>13</xdr:row>
      <xdr:rowOff>6350</xdr:rowOff>
    </xdr:from>
    <xdr:ext cx="43973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3A9C9B40-909C-4A05-90CF-A065BF354680}"/>
                </a:ext>
              </a:extLst>
            </xdr:cNvPr>
            <xdr:cNvSpPr txBox="1"/>
          </xdr:nvSpPr>
          <xdr:spPr>
            <a:xfrm>
              <a:off x="14668500" y="2438400"/>
              <a:ext cx="439736" cy="172227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kumimoji="0" lang="es-ES" sz="1100" b="0" i="1" u="none" strike="noStrike" kern="0" cap="none" spc="0" normalizeH="0" baseline="0" noProof="0" smtClean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𝜇</m:t>
                    </m:r>
                    <m:r>
                      <a:rPr kumimoji="0" lang="es-ES" sz="1100" b="0" i="1" u="none" strike="noStrike" kern="0" cap="none" spc="0" normalizeH="0" baseline="0" noProof="0" smtClean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&lt;</m:t>
                    </m:r>
                    <m:sSub>
                      <m:sSubPr>
                        <m:ctrlP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𝜇</m:t>
                        </m:r>
                      </m:e>
                      <m:sub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0</m:t>
                        </m:r>
                      </m:sub>
                    </m:sSub>
                  </m:oMath>
                </m:oMathPara>
              </a14:m>
              <a:endPara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3A9C9B40-909C-4A05-90CF-A065BF354680}"/>
                </a:ext>
              </a:extLst>
            </xdr:cNvPr>
            <xdr:cNvSpPr txBox="1"/>
          </xdr:nvSpPr>
          <xdr:spPr>
            <a:xfrm>
              <a:off x="14668500" y="2438400"/>
              <a:ext cx="439736" cy="172227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𝜇&lt;𝜇_0</a:t>
              </a:r>
              <a:endPara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Fallback>
    </mc:AlternateContent>
    <xdr:clientData/>
  </xdr:oneCellAnchor>
  <xdr:oneCellAnchor>
    <xdr:from>
      <xdr:col>6</xdr:col>
      <xdr:colOff>47625</xdr:colOff>
      <xdr:row>16</xdr:row>
      <xdr:rowOff>9525</xdr:rowOff>
    </xdr:from>
    <xdr:ext cx="1347805" cy="27283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AC8E6B73-2B60-4B50-873E-5C73722ACFBC}"/>
                </a:ext>
              </a:extLst>
            </xdr:cNvPr>
            <xdr:cNvSpPr txBox="1"/>
          </xdr:nvSpPr>
          <xdr:spPr>
            <a:xfrm>
              <a:off x="4619625" y="3082925"/>
              <a:ext cx="1347805" cy="27283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f>
                    <m:fPr>
                      <m:ctrlPr>
                        <a:rPr lang="es-ES" sz="11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d>
                        <m:dPr>
                          <m:ctrlPr>
                            <a:rPr lang="es-ES" sz="1100" i="1">
                              <a:latin typeface="Cambria Math" panose="02040503050406030204" pitchFamily="18" charset="0"/>
                            </a:rPr>
                          </m:ctrlPr>
                        </m:dPr>
                        <m:e>
                          <m:acc>
                            <m:accPr>
                              <m:chr m:val="̅"/>
                              <m:ctrlPr>
                                <a:rPr lang="es-ES" sz="1100" i="1">
                                  <a:latin typeface="Cambria Math" panose="02040503050406030204" pitchFamily="18" charset="0"/>
                                </a:rPr>
                              </m:ctrlPr>
                            </m:accPr>
                            <m:e>
                              <m:r>
                                <a:rPr lang="es-ES" sz="1100" b="0" i="1">
                                  <a:latin typeface="Cambria Math" panose="02040503050406030204" pitchFamily="18" charset="0"/>
                                </a:rPr>
                                <m:t>𝑥</m:t>
                              </m:r>
                            </m:e>
                          </m:acc>
                          <m:r>
                            <a:rPr lang="es-ES" sz="1100" b="0" i="1">
                              <a:latin typeface="Cambria Math" panose="02040503050406030204" pitchFamily="18" charset="0"/>
                            </a:rPr>
                            <m:t>−</m:t>
                          </m:r>
                          <m:sSub>
                            <m:sSubPr>
                              <m:ctrlPr>
                                <a:rPr lang="es-ES" sz="1100" b="0" i="1">
                                  <a:latin typeface="Cambria Math" panose="02040503050406030204" pitchFamily="18" charset="0"/>
                                </a:rPr>
                              </m:ctrlPr>
                            </m:sSubPr>
                            <m:e>
                              <m:r>
                                <a:rPr lang="es-E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𝜇</m:t>
                              </m:r>
                            </m:e>
                            <m:sub>
                              <m:r>
                                <a:rPr lang="es-ES" sz="1100" b="0" i="1">
                                  <a:latin typeface="Cambria Math" panose="02040503050406030204" pitchFamily="18" charset="0"/>
                                </a:rPr>
                                <m:t>0</m:t>
                              </m:r>
                            </m:sub>
                          </m:sSub>
                        </m:e>
                      </m:d>
                    </m:num>
                    <m:den>
                      <m:sSub>
                        <m:sSubPr>
                          <m:ctrlPr>
                            <a:rPr lang="es-ES" sz="110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es-ES" sz="1100" b="0" i="1">
                              <a:latin typeface="Cambria Math" panose="02040503050406030204" pitchFamily="18" charset="0"/>
                            </a:rPr>
                            <m:t>𝑠</m:t>
                          </m:r>
                        </m:e>
                        <m:sub>
                          <m:r>
                            <a:rPr lang="es-ES" sz="1100" b="0" i="1">
                              <a:latin typeface="Cambria Math" panose="02040503050406030204" pitchFamily="18" charset="0"/>
                            </a:rPr>
                            <m:t>1</m:t>
                          </m:r>
                        </m:sub>
                      </m:sSub>
                      <m:r>
                        <a:rPr lang="es-ES" sz="1100" b="0" i="1">
                          <a:latin typeface="Cambria Math" panose="02040503050406030204" pitchFamily="18" charset="0"/>
                        </a:rPr>
                        <m:t>/</m:t>
                      </m:r>
                      <m:rad>
                        <m:radPr>
                          <m:degHide m:val="on"/>
                          <m:ctrlPr>
                            <a:rPr lang="es-ES" sz="1100" b="0" i="1">
                              <a:latin typeface="Cambria Math" panose="02040503050406030204" pitchFamily="18" charset="0"/>
                            </a:rPr>
                          </m:ctrlPr>
                        </m:radPr>
                        <m:deg/>
                        <m:e>
                          <m:r>
                            <a:rPr lang="es-ES" sz="1100" b="0" i="1">
                              <a:latin typeface="Cambria Math" panose="02040503050406030204" pitchFamily="18" charset="0"/>
                            </a:rPr>
                            <m:t>𝑛</m:t>
                          </m:r>
                        </m:e>
                      </m:rad>
                    </m:den>
                  </m:f>
                  <m:r>
                    <a:rPr lang="es-ES" sz="110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~</m:t>
                  </m:r>
                  <m:r>
                    <a:rPr lang="es-ES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𝑍</m:t>
                  </m:r>
                  <m:r>
                    <a:rPr lang="es-ES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 </m:t>
                  </m:r>
                  <m:r>
                    <a:rPr lang="es-ES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𝑖𝑓</m:t>
                  </m:r>
                  <m:r>
                    <a:rPr lang="es-ES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r>
                    <a:rPr lang="es-ES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𝐻𝑜</m:t>
                  </m:r>
                  <m:r>
                    <a:rPr lang="es-ES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</m:oMath>
              </a14:m>
              <a:r>
                <a:rPr lang="es-ES" sz="1100"/>
                <a:t>is true</a:t>
              </a:r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AC8E6B73-2B60-4B50-873E-5C73722ACFBC}"/>
                </a:ext>
              </a:extLst>
            </xdr:cNvPr>
            <xdr:cNvSpPr txBox="1"/>
          </xdr:nvSpPr>
          <xdr:spPr>
            <a:xfrm>
              <a:off x="4619625" y="3082925"/>
              <a:ext cx="1347805" cy="27283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i="0">
                  <a:latin typeface="Cambria Math" panose="02040503050406030204" pitchFamily="18" charset="0"/>
                </a:rPr>
                <a:t>((</a:t>
              </a:r>
              <a:r>
                <a:rPr lang="es-ES" sz="1100" b="0" i="0">
                  <a:latin typeface="Cambria Math" panose="02040503050406030204" pitchFamily="18" charset="0"/>
                </a:rPr>
                <a:t>𝑥 ̅−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𝜇_</a:t>
              </a:r>
              <a:r>
                <a:rPr lang="es-ES" sz="1100" b="0" i="0">
                  <a:latin typeface="Cambria Math" panose="02040503050406030204" pitchFamily="18" charset="0"/>
                </a:rPr>
                <a:t>0 ))/(𝑠_1/√𝑛)</a:t>
              </a:r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~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𝑍  𝑖𝑓 𝐻𝑜 </a:t>
              </a:r>
              <a:r>
                <a:rPr lang="es-ES" sz="1100"/>
                <a:t>is true</a:t>
              </a:r>
            </a:p>
          </xdr:txBody>
        </xdr:sp>
      </mc:Fallback>
    </mc:AlternateContent>
    <xdr:clientData/>
  </xdr:oneCellAnchor>
  <xdr:oneCellAnchor>
    <xdr:from>
      <xdr:col>5</xdr:col>
      <xdr:colOff>339725</xdr:colOff>
      <xdr:row>9</xdr:row>
      <xdr:rowOff>22225</xdr:rowOff>
    </xdr:from>
    <xdr:ext cx="11124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DE5DE40B-71F6-4962-A447-968A9B566385}"/>
                </a:ext>
              </a:extLst>
            </xdr:cNvPr>
            <xdr:cNvSpPr txBox="1"/>
          </xdr:nvSpPr>
          <xdr:spPr>
            <a:xfrm>
              <a:off x="15109825" y="1520825"/>
              <a:ext cx="11124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DE5DE40B-71F6-4962-A447-968A9B566385}"/>
                </a:ext>
              </a:extLst>
            </xdr:cNvPr>
            <xdr:cNvSpPr txBox="1"/>
          </xdr:nvSpPr>
          <xdr:spPr>
            <a:xfrm>
              <a:off x="15109825" y="1520825"/>
              <a:ext cx="11124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b="0" i="0">
                  <a:latin typeface="Cambria Math" panose="02040503050406030204" pitchFamily="18" charset="0"/>
                </a:rPr>
                <a:t>𝑥 ̅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6</xdr:col>
      <xdr:colOff>9525</xdr:colOff>
      <xdr:row>28</xdr:row>
      <xdr:rowOff>22225</xdr:rowOff>
    </xdr:from>
    <xdr:ext cx="65806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2DD84A84-327A-4DE0-BFC8-B9411168D9E7}"/>
                </a:ext>
              </a:extLst>
            </xdr:cNvPr>
            <xdr:cNvSpPr txBox="1"/>
          </xdr:nvSpPr>
          <xdr:spPr>
            <a:xfrm>
              <a:off x="14487525" y="5241925"/>
              <a:ext cx="65806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1100" b="0" i="1">
                        <a:latin typeface="Cambria Math" panose="02040503050406030204" pitchFamily="18" charset="0"/>
                      </a:rPr>
                      <m:t>𝑃</m:t>
                    </m:r>
                    <m:r>
                      <a:rPr lang="es-ES" sz="1100" b="0" i="1">
                        <a:latin typeface="Cambria Math" panose="02040503050406030204" pitchFamily="18" charset="0"/>
                      </a:rPr>
                      <m:t>(</m:t>
                    </m:r>
                    <m:r>
                      <a:rPr lang="es-ES" sz="1100" b="0" i="1">
                        <a:latin typeface="Cambria Math" panose="02040503050406030204" pitchFamily="18" charset="0"/>
                      </a:rPr>
                      <m:t>𝑍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sSub>
                      <m:sSubPr>
                        <m:ctrlP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</m:sub>
                    </m:sSub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2DD84A84-327A-4DE0-BFC8-B9411168D9E7}"/>
                </a:ext>
              </a:extLst>
            </xdr:cNvPr>
            <xdr:cNvSpPr txBox="1"/>
          </xdr:nvSpPr>
          <xdr:spPr>
            <a:xfrm>
              <a:off x="14487525" y="5241925"/>
              <a:ext cx="65806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b="0" i="0">
                  <a:latin typeface="Cambria Math" panose="02040503050406030204" pitchFamily="18" charset="0"/>
                </a:rPr>
                <a:t>𝑃(𝑍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≤𝑑_0)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13</xdr:col>
      <xdr:colOff>650875</xdr:colOff>
      <xdr:row>13</xdr:row>
      <xdr:rowOff>15875</xdr:rowOff>
    </xdr:from>
    <xdr:ext cx="1038225" cy="2508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CAAE3443-2F32-4419-8CA7-DB3D246B2480}"/>
                </a:ext>
              </a:extLst>
            </xdr:cNvPr>
            <xdr:cNvSpPr txBox="1"/>
          </xdr:nvSpPr>
          <xdr:spPr>
            <a:xfrm>
              <a:off x="20462875" y="2301875"/>
              <a:ext cx="1038225" cy="2508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E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</m:e>
                      <m:sup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s-ES" sz="1100" b="0" i="1">
                        <a:latin typeface="Cambria Math" panose="02040503050406030204" pitchFamily="18" charset="0"/>
                      </a:rPr>
                      <m:t>=</m:t>
                    </m:r>
                    <m:sSubSup>
                      <m:sSubSupPr>
                        <m:ctrlPr>
                          <a:rPr lang="es-ES" sz="1100" b="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bSup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CAAE3443-2F32-4419-8CA7-DB3D246B2480}"/>
                </a:ext>
              </a:extLst>
            </xdr:cNvPr>
            <xdr:cNvSpPr txBox="1"/>
          </xdr:nvSpPr>
          <xdr:spPr>
            <a:xfrm>
              <a:off x="20462875" y="2301875"/>
              <a:ext cx="1038225" cy="2508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𝜎^</a:t>
              </a:r>
              <a:r>
                <a:rPr lang="es-ES" sz="1100" b="0" i="0">
                  <a:latin typeface="Cambria Math" panose="02040503050406030204" pitchFamily="18" charset="0"/>
                </a:rPr>
                <a:t>2=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𝜎_</a:t>
              </a:r>
              <a:r>
                <a:rPr lang="es-ES" sz="1100" b="0" i="0">
                  <a:latin typeface="Cambria Math" panose="02040503050406030204" pitchFamily="18" charset="0"/>
                </a:rPr>
                <a:t>0^2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13</xdr:col>
      <xdr:colOff>635000</xdr:colOff>
      <xdr:row>14</xdr:row>
      <xdr:rowOff>12700</xdr:rowOff>
    </xdr:from>
    <xdr:ext cx="1038225" cy="2508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8DB6D65D-6382-45A6-987A-A21596574CBC}"/>
                </a:ext>
              </a:extLst>
            </xdr:cNvPr>
            <xdr:cNvSpPr txBox="1"/>
          </xdr:nvSpPr>
          <xdr:spPr>
            <a:xfrm>
              <a:off x="20447000" y="2482850"/>
              <a:ext cx="1038225" cy="2508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E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</m:e>
                      <m:sup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≠</m:t>
                    </m:r>
                    <m:sSubSup>
                      <m:sSubSupPr>
                        <m:ctrlP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sup>
                    </m:sSubSup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8DB6D65D-6382-45A6-987A-A21596574CBC}"/>
                </a:ext>
              </a:extLst>
            </xdr:cNvPr>
            <xdr:cNvSpPr txBox="1"/>
          </xdr:nvSpPr>
          <xdr:spPr>
            <a:xfrm>
              <a:off x="20447000" y="2482850"/>
              <a:ext cx="1038225" cy="2508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𝜎^</a:t>
              </a:r>
              <a:r>
                <a:rPr lang="es-ES" sz="1100" b="0" i="0">
                  <a:latin typeface="Cambria Math" panose="02040503050406030204" pitchFamily="18" charset="0"/>
                </a:rPr>
                <a:t>2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≠𝜎_0^2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13</xdr:col>
      <xdr:colOff>473075</xdr:colOff>
      <xdr:row>16</xdr:row>
      <xdr:rowOff>85725</xdr:rowOff>
    </xdr:from>
    <xdr:ext cx="720725" cy="37183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0DE3BDF0-645C-4029-BA9B-F475CE3C8BE8}"/>
                </a:ext>
              </a:extLst>
            </xdr:cNvPr>
            <xdr:cNvSpPr txBox="1"/>
          </xdr:nvSpPr>
          <xdr:spPr>
            <a:xfrm>
              <a:off x="20285075" y="2949575"/>
              <a:ext cx="720725" cy="3718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f>
                    <m:fPr>
                      <m:ctrlPr>
                        <a:rPr lang="es-ES" sz="14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s-ES" sz="1400" b="0" i="1">
                          <a:latin typeface="Cambria Math" panose="02040503050406030204" pitchFamily="18" charset="0"/>
                        </a:rPr>
                        <m:t>𝑛</m:t>
                      </m:r>
                      <m:sSup>
                        <m:sSupPr>
                          <m:ctrlPr>
                            <a:rPr lang="es-ES" sz="1400" b="0" i="1">
                              <a:latin typeface="Cambria Math" panose="02040503050406030204" pitchFamily="18" charset="0"/>
                            </a:rPr>
                          </m:ctrlPr>
                        </m:sSupPr>
                        <m:e>
                          <m:r>
                            <a:rPr lang="es-ES" sz="1400" b="0" i="1">
                              <a:latin typeface="Cambria Math" panose="02040503050406030204" pitchFamily="18" charset="0"/>
                            </a:rPr>
                            <m:t>𝑆</m:t>
                          </m:r>
                        </m:e>
                        <m:sup>
                          <m:r>
                            <a:rPr lang="es-ES" sz="1400" b="0" i="1">
                              <a:latin typeface="Cambria Math" panose="02040503050406030204" pitchFamily="18" charset="0"/>
                            </a:rPr>
                            <m:t>2</m:t>
                          </m:r>
                        </m:sup>
                      </m:sSup>
                    </m:num>
                    <m:den>
                      <m:sSubSup>
                        <m:sSubSupPr>
                          <m:ctrlPr>
                            <a:rPr lang="es-ES" sz="1400" i="1">
                              <a:latin typeface="Cambria Math" panose="02040503050406030204" pitchFamily="18" charset="0"/>
                            </a:rPr>
                          </m:ctrlPr>
                        </m:sSubSupPr>
                        <m:e>
                          <m:r>
                            <a:rPr lang="es-ES" sz="140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𝜎</m:t>
                          </m:r>
                        </m:e>
                        <m:sub>
                          <m:r>
                            <a:rPr lang="es-ES" sz="1400" b="0" i="1">
                              <a:latin typeface="Cambria Math" panose="02040503050406030204" pitchFamily="18" charset="0"/>
                            </a:rPr>
                            <m:t>0</m:t>
                          </m:r>
                        </m:sub>
                        <m:sup>
                          <m:r>
                            <a:rPr lang="es-ES" sz="1400" b="0" i="1">
                              <a:latin typeface="Cambria Math" panose="02040503050406030204" pitchFamily="18" charset="0"/>
                            </a:rPr>
                            <m:t>2</m:t>
                          </m:r>
                        </m:sup>
                      </m:sSubSup>
                    </m:den>
                  </m:f>
                  <m:r>
                    <a:rPr lang="es-ES" sz="140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~</m:t>
                  </m:r>
                  <m:sSubSup>
                    <m:sSubSupPr>
                      <m:ctrlPr>
                        <a:rPr lang="es-ES" sz="14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sSubSupPr>
                    <m:e>
                      <m:r>
                        <m:rPr>
                          <m:sty m:val="p"/>
                        </m:rPr>
                        <a:rPr lang="el-GR" sz="14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χ</m:t>
                      </m:r>
                    </m:e>
                    <m:sub>
                      <m:r>
                        <a:rPr lang="es-ES" sz="14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𝑛</m:t>
                      </m:r>
                      <m:r>
                        <a:rPr lang="es-ES" sz="14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−1</m:t>
                      </m:r>
                    </m:sub>
                    <m:sup>
                      <m:r>
                        <a:rPr lang="es-ES" sz="14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sup>
                  </m:sSubSup>
                </m:oMath>
              </a14:m>
              <a:r>
                <a:rPr lang="es-ES" sz="1100"/>
                <a:t> </a:t>
              </a:r>
            </a:p>
          </xdr:txBody>
        </xdr:sp>
      </mc:Choice>
      <mc:Fallback xmlns="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0DE3BDF0-645C-4029-BA9B-F475CE3C8BE8}"/>
                </a:ext>
              </a:extLst>
            </xdr:cNvPr>
            <xdr:cNvSpPr txBox="1"/>
          </xdr:nvSpPr>
          <xdr:spPr>
            <a:xfrm>
              <a:off x="20285075" y="2949575"/>
              <a:ext cx="720725" cy="3718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ES" sz="1400" i="0">
                  <a:latin typeface="Cambria Math" panose="02040503050406030204" pitchFamily="18" charset="0"/>
                </a:rPr>
                <a:t>(</a:t>
              </a:r>
              <a:r>
                <a:rPr lang="es-ES" sz="1400" b="0" i="0">
                  <a:latin typeface="Cambria Math" panose="02040503050406030204" pitchFamily="18" charset="0"/>
                </a:rPr>
                <a:t>𝑛𝑆^2)/(</a:t>
              </a:r>
              <a:r>
                <a:rPr lang="es-ES" sz="14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𝜎_</a:t>
              </a:r>
              <a:r>
                <a:rPr lang="es-ES" sz="1400" b="0" i="0">
                  <a:latin typeface="Cambria Math" panose="02040503050406030204" pitchFamily="18" charset="0"/>
                </a:rPr>
                <a:t>0^2 )</a:t>
              </a:r>
              <a:r>
                <a:rPr lang="es-ES" sz="1400" i="0">
                  <a:latin typeface="Cambria Math" panose="02040503050406030204" pitchFamily="18" charset="0"/>
                  <a:ea typeface="Cambria Math" panose="02040503050406030204" pitchFamily="18" charset="0"/>
                </a:rPr>
                <a:t>~</a:t>
              </a:r>
              <a:r>
                <a:rPr lang="el-GR" sz="1400" i="0">
                  <a:latin typeface="Cambria Math" panose="02040503050406030204" pitchFamily="18" charset="0"/>
                  <a:ea typeface="Cambria Math" panose="02040503050406030204" pitchFamily="18" charset="0"/>
                </a:rPr>
                <a:t>χ</a:t>
              </a:r>
              <a:r>
                <a:rPr lang="es-ES" sz="1400" i="0">
                  <a:latin typeface="Cambria Math" panose="02040503050406030204" pitchFamily="18" charset="0"/>
                  <a:ea typeface="Cambria Math" panose="02040503050406030204" pitchFamily="18" charset="0"/>
                </a:rPr>
                <a:t>_(</a:t>
              </a:r>
              <a:r>
                <a:rPr lang="es-ES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𝑛−1)^2</a:t>
              </a:r>
              <a:r>
                <a:rPr lang="es-ES" sz="1100"/>
                <a:t> </a:t>
              </a:r>
            </a:p>
          </xdr:txBody>
        </xdr:sp>
      </mc:Fallback>
    </mc:AlternateContent>
    <xdr:clientData/>
  </xdr:oneCellAnchor>
  <xdr:twoCellAnchor>
    <xdr:from>
      <xdr:col>26</xdr:col>
      <xdr:colOff>692150</xdr:colOff>
      <xdr:row>25</xdr:row>
      <xdr:rowOff>165100</xdr:rowOff>
    </xdr:from>
    <xdr:to>
      <xdr:col>31</xdr:col>
      <xdr:colOff>0</xdr:colOff>
      <xdr:row>29</xdr:row>
      <xdr:rowOff>146050</xdr:rowOff>
    </xdr:to>
    <xdr:pic>
      <xdr:nvPicPr>
        <xdr:cNvPr id="11" name="7 Imagen">
          <a:extLst>
            <a:ext uri="{FF2B5EF4-FFF2-40B4-BE49-F238E27FC236}">
              <a16:creationId xmlns:a16="http://schemas.microsoft.com/office/drawing/2014/main" id="{2BA044D8-4514-4334-9F73-44528D9F2C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16150" y="4768850"/>
          <a:ext cx="3746500" cy="717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AG63"/>
  <sheetViews>
    <sheetView tabSelected="1" topLeftCell="I1" workbookViewId="0">
      <selection activeCell="N2" sqref="N2"/>
    </sheetView>
  </sheetViews>
  <sheetFormatPr baseColWidth="10" defaultRowHeight="14.5" x14ac:dyDescent="0.35"/>
  <cols>
    <col min="22" max="22" width="13.26953125" customWidth="1"/>
    <col min="28" max="28" width="14.81640625" customWidth="1"/>
    <col min="30" max="30" width="11.54296875" customWidth="1"/>
  </cols>
  <sheetData>
    <row r="3" spans="1:33" x14ac:dyDescent="0.35">
      <c r="F3" s="1" t="s">
        <v>75</v>
      </c>
      <c r="G3" s="2"/>
      <c r="H3" s="2"/>
      <c r="I3" s="2"/>
      <c r="J3" s="2"/>
      <c r="K3" s="2"/>
      <c r="L3" s="3"/>
      <c r="N3" s="1" t="s">
        <v>83</v>
      </c>
      <c r="O3" s="2"/>
      <c r="P3" s="2"/>
      <c r="Q3" s="2"/>
      <c r="R3" s="2"/>
      <c r="S3" s="2"/>
      <c r="T3" s="3"/>
      <c r="V3" s="1" t="s">
        <v>89</v>
      </c>
      <c r="W3" s="2"/>
      <c r="X3" s="2"/>
      <c r="Y3" s="3"/>
      <c r="AA3" s="7" t="s">
        <v>67</v>
      </c>
      <c r="AB3" s="2"/>
      <c r="AC3" s="2"/>
      <c r="AD3" s="2"/>
      <c r="AE3" s="2"/>
      <c r="AF3" s="2"/>
      <c r="AG3" s="3"/>
    </row>
    <row r="4" spans="1:33" x14ac:dyDescent="0.35">
      <c r="F4" s="19"/>
      <c r="G4" s="4"/>
      <c r="H4" s="4"/>
      <c r="I4" s="4"/>
      <c r="J4" s="4"/>
      <c r="K4" s="4"/>
      <c r="L4" s="6"/>
      <c r="N4" s="19"/>
      <c r="O4" s="4"/>
      <c r="P4" s="4"/>
      <c r="Q4" s="4"/>
      <c r="R4" s="4"/>
      <c r="S4" s="4"/>
      <c r="T4" s="6"/>
      <c r="V4" s="19"/>
      <c r="W4" s="4"/>
      <c r="X4" s="4"/>
      <c r="Y4" s="6"/>
      <c r="AA4" s="19"/>
      <c r="AB4" s="4"/>
      <c r="AC4" s="4"/>
      <c r="AD4" s="4"/>
      <c r="AE4" s="4"/>
      <c r="AF4" s="4"/>
      <c r="AG4" s="6"/>
    </row>
    <row r="5" spans="1:33" x14ac:dyDescent="0.35">
      <c r="F5" s="20" t="s">
        <v>28</v>
      </c>
      <c r="G5" s="10" t="s">
        <v>76</v>
      </c>
      <c r="H5" s="4"/>
      <c r="I5" s="4"/>
      <c r="J5" s="4"/>
      <c r="K5" s="4"/>
      <c r="L5" s="6"/>
      <c r="N5" s="20" t="s">
        <v>28</v>
      </c>
      <c r="O5" s="10" t="s">
        <v>76</v>
      </c>
      <c r="P5" s="4"/>
      <c r="Q5" s="4"/>
      <c r="R5" s="4"/>
      <c r="S5" s="4"/>
      <c r="T5" s="6"/>
      <c r="V5" s="20" t="s">
        <v>28</v>
      </c>
      <c r="W5" s="4" t="s">
        <v>90</v>
      </c>
      <c r="X5" s="4"/>
      <c r="Y5" s="6"/>
      <c r="AA5" s="19"/>
      <c r="AB5" s="4" t="s">
        <v>68</v>
      </c>
      <c r="AC5" s="4"/>
      <c r="AD5" s="4"/>
      <c r="AE5" s="4"/>
      <c r="AF5" s="4"/>
      <c r="AG5" s="6"/>
    </row>
    <row r="6" spans="1:33" ht="16.5" x14ac:dyDescent="0.35">
      <c r="B6" t="s">
        <v>6</v>
      </c>
      <c r="C6" t="s">
        <v>7</v>
      </c>
      <c r="F6" s="20" t="s">
        <v>28</v>
      </c>
      <c r="G6" s="9" t="s">
        <v>29</v>
      </c>
      <c r="H6" s="4"/>
      <c r="I6" s="4"/>
      <c r="J6" s="4"/>
      <c r="K6" s="4"/>
      <c r="L6" s="6"/>
      <c r="N6" s="20" t="s">
        <v>28</v>
      </c>
      <c r="O6" s="9" t="s">
        <v>29</v>
      </c>
      <c r="P6" s="4"/>
      <c r="Q6" s="4"/>
      <c r="R6" s="4"/>
      <c r="S6" s="4"/>
      <c r="T6" s="6"/>
      <c r="V6" s="19" t="s">
        <v>49</v>
      </c>
      <c r="W6" s="4"/>
      <c r="X6" s="4"/>
      <c r="Y6" s="6"/>
      <c r="AA6" s="19"/>
      <c r="AB6" s="11"/>
      <c r="AC6" s="36" t="s">
        <v>69</v>
      </c>
      <c r="AD6" s="36" t="s">
        <v>70</v>
      </c>
      <c r="AE6" s="36" t="s">
        <v>71</v>
      </c>
      <c r="AF6" s="36" t="s">
        <v>54</v>
      </c>
      <c r="AG6" s="6"/>
    </row>
    <row r="7" spans="1:33" x14ac:dyDescent="0.35">
      <c r="A7">
        <v>1</v>
      </c>
      <c r="B7" s="15">
        <v>34.977115420624614</v>
      </c>
      <c r="C7">
        <f>+B7^2</f>
        <v>1223.3986031476961</v>
      </c>
      <c r="F7" s="20" t="s">
        <v>30</v>
      </c>
      <c r="G7" s="9">
        <f>+B45</f>
        <v>2.0066021080814598</v>
      </c>
      <c r="H7" s="4"/>
      <c r="I7" s="4"/>
      <c r="J7" s="4"/>
      <c r="K7" s="4"/>
      <c r="L7" s="6"/>
      <c r="N7" s="20" t="s">
        <v>2</v>
      </c>
      <c r="O7" s="29">
        <f>+B39</f>
        <v>30</v>
      </c>
      <c r="P7" s="4"/>
      <c r="Q7" s="4"/>
      <c r="R7" s="4"/>
      <c r="S7" s="4"/>
      <c r="T7" s="6"/>
      <c r="V7" s="19" t="s">
        <v>2</v>
      </c>
      <c r="W7" s="32">
        <f>+O7</f>
        <v>30</v>
      </c>
      <c r="X7" s="4"/>
      <c r="Y7" s="6"/>
      <c r="AA7" s="19"/>
      <c r="AB7" s="11" t="s">
        <v>65</v>
      </c>
      <c r="AC7" s="36">
        <v>14</v>
      </c>
      <c r="AD7" s="36">
        <v>11</v>
      </c>
      <c r="AE7" s="36">
        <v>12</v>
      </c>
      <c r="AF7" s="36">
        <f>SUM(AC7:AE7)</f>
        <v>37</v>
      </c>
      <c r="AG7" s="6"/>
    </row>
    <row r="8" spans="1:33" ht="16.5" x14ac:dyDescent="0.35">
      <c r="A8">
        <f>1+A7</f>
        <v>2</v>
      </c>
      <c r="B8" s="15">
        <v>37.018221620237455</v>
      </c>
      <c r="C8">
        <f t="shared" ref="C8:C36" si="0">+B8^2</f>
        <v>1370.3487319250157</v>
      </c>
      <c r="F8" s="20" t="s">
        <v>2</v>
      </c>
      <c r="G8" s="29">
        <f>+B39</f>
        <v>30</v>
      </c>
      <c r="H8" s="4"/>
      <c r="I8" s="4"/>
      <c r="J8" s="4"/>
      <c r="K8" s="4"/>
      <c r="L8" s="6"/>
      <c r="N8" s="21" t="s">
        <v>9</v>
      </c>
      <c r="O8" s="30">
        <f>+B42</f>
        <v>3.8922369528183935</v>
      </c>
      <c r="P8" s="4"/>
      <c r="Q8" s="4"/>
      <c r="R8" s="4"/>
      <c r="S8" s="4"/>
      <c r="T8" s="6"/>
      <c r="V8" s="19" t="s">
        <v>91</v>
      </c>
      <c r="W8" s="32">
        <v>3</v>
      </c>
      <c r="X8" s="4"/>
      <c r="Y8" s="6"/>
      <c r="AA8" s="19"/>
      <c r="AB8" s="11" t="s">
        <v>66</v>
      </c>
      <c r="AC8" s="36">
        <v>6</v>
      </c>
      <c r="AD8" s="36">
        <v>9</v>
      </c>
      <c r="AE8" s="36">
        <v>8</v>
      </c>
      <c r="AF8" s="36">
        <f>SUM(AC8:AE8)</f>
        <v>23</v>
      </c>
      <c r="AG8" s="6"/>
    </row>
    <row r="9" spans="1:33" ht="15.5" x14ac:dyDescent="0.4">
      <c r="A9">
        <f t="shared" ref="A9:A36" si="1">1+A8</f>
        <v>3</v>
      </c>
      <c r="B9" s="15">
        <v>37.199938661651686</v>
      </c>
      <c r="C9">
        <f t="shared" si="0"/>
        <v>1383.8354364306479</v>
      </c>
      <c r="F9" s="20" t="s">
        <v>1</v>
      </c>
      <c r="G9" s="9">
        <v>0.05</v>
      </c>
      <c r="H9" s="4"/>
      <c r="I9" s="4"/>
      <c r="J9" s="4"/>
      <c r="K9" s="4"/>
      <c r="L9" s="6"/>
      <c r="N9" s="21" t="s">
        <v>1</v>
      </c>
      <c r="O9" s="4">
        <v>0.01</v>
      </c>
      <c r="P9" s="4"/>
      <c r="Q9" s="4"/>
      <c r="R9" s="4"/>
      <c r="S9" s="4"/>
      <c r="T9" s="6"/>
      <c r="V9" s="19" t="s">
        <v>50</v>
      </c>
      <c r="W9" s="4">
        <f>+W8/W7</f>
        <v>0.1</v>
      </c>
      <c r="X9" s="4"/>
      <c r="Y9" s="6"/>
      <c r="AA9" s="19"/>
      <c r="AB9" s="11" t="s">
        <v>55</v>
      </c>
      <c r="AC9" s="36">
        <f>SUM(AC7:AC8)</f>
        <v>20</v>
      </c>
      <c r="AD9" s="36">
        <f t="shared" ref="AD9:AE9" si="2">SUM(AD7:AD8)</f>
        <v>20</v>
      </c>
      <c r="AE9" s="36">
        <f t="shared" si="2"/>
        <v>20</v>
      </c>
      <c r="AF9" s="36">
        <f>+AF8+AF7</f>
        <v>60</v>
      </c>
      <c r="AG9" s="6"/>
    </row>
    <row r="10" spans="1:33" x14ac:dyDescent="0.35">
      <c r="A10">
        <f t="shared" si="1"/>
        <v>4</v>
      </c>
      <c r="B10" s="15">
        <v>37.763097780989483</v>
      </c>
      <c r="C10">
        <f t="shared" si="0"/>
        <v>1426.0515540165727</v>
      </c>
      <c r="F10" s="20"/>
      <c r="G10" s="9">
        <f>+B40</f>
        <v>39.908010126023825</v>
      </c>
      <c r="H10" s="4"/>
      <c r="I10" s="4"/>
      <c r="J10" s="4"/>
      <c r="K10" s="4"/>
      <c r="L10" s="6"/>
      <c r="N10" s="21" t="s">
        <v>40</v>
      </c>
      <c r="O10" s="4">
        <f>+O9/2</f>
        <v>5.0000000000000001E-3</v>
      </c>
      <c r="P10" s="4"/>
      <c r="Q10" s="4"/>
      <c r="R10" s="4"/>
      <c r="S10" s="4"/>
      <c r="T10" s="6"/>
      <c r="V10" s="19" t="s">
        <v>51</v>
      </c>
      <c r="W10" s="4">
        <v>0.95</v>
      </c>
      <c r="X10" s="4"/>
      <c r="Y10" s="6"/>
      <c r="AA10" s="19"/>
      <c r="AB10" s="4"/>
      <c r="AC10" s="4"/>
      <c r="AD10" s="4"/>
      <c r="AE10" s="4"/>
      <c r="AF10" s="4"/>
      <c r="AG10" s="6"/>
    </row>
    <row r="11" spans="1:33" ht="16.5" x14ac:dyDescent="0.45">
      <c r="A11">
        <f t="shared" si="1"/>
        <v>5</v>
      </c>
      <c r="B11" s="15">
        <v>38.149160091998056</v>
      </c>
      <c r="C11">
        <f t="shared" si="0"/>
        <v>1455.358415724897</v>
      </c>
      <c r="F11" s="20" t="s">
        <v>31</v>
      </c>
      <c r="G11" s="9">
        <v>48</v>
      </c>
      <c r="H11" s="4"/>
      <c r="I11" s="4"/>
      <c r="J11" s="4"/>
      <c r="K11" s="4"/>
      <c r="L11" s="6"/>
      <c r="N11" s="21" t="s">
        <v>42</v>
      </c>
      <c r="O11" s="4">
        <v>2</v>
      </c>
      <c r="P11" s="4"/>
      <c r="Q11" s="4"/>
      <c r="R11" s="4"/>
      <c r="S11" s="4"/>
      <c r="T11" s="6"/>
      <c r="V11" s="19" t="s">
        <v>1</v>
      </c>
      <c r="W11" s="4">
        <f>1-W10</f>
        <v>5.0000000000000044E-2</v>
      </c>
      <c r="X11" s="4"/>
      <c r="Y11" s="6"/>
      <c r="AA11" s="19"/>
      <c r="AB11" s="4" t="s">
        <v>56</v>
      </c>
      <c r="AC11" s="4"/>
      <c r="AD11" s="4"/>
      <c r="AE11" s="4"/>
      <c r="AF11" s="4"/>
      <c r="AG11" s="6"/>
    </row>
    <row r="12" spans="1:33" ht="17.5" x14ac:dyDescent="0.45">
      <c r="A12">
        <f t="shared" si="1"/>
        <v>6</v>
      </c>
      <c r="B12" s="15">
        <v>38.154316926957108</v>
      </c>
      <c r="C12">
        <f t="shared" si="0"/>
        <v>1455.7519001626856</v>
      </c>
      <c r="F12" s="21"/>
      <c r="G12" s="9"/>
      <c r="H12" s="4"/>
      <c r="I12" s="4"/>
      <c r="J12" s="4"/>
      <c r="K12" s="4"/>
      <c r="L12" s="6"/>
      <c r="N12" s="21" t="s">
        <v>41</v>
      </c>
      <c r="O12" s="4">
        <f>+O11^2</f>
        <v>4</v>
      </c>
      <c r="P12" s="4"/>
      <c r="Q12" s="4"/>
      <c r="R12" s="4"/>
      <c r="S12" s="4"/>
      <c r="T12" s="6"/>
      <c r="V12" s="19" t="s">
        <v>40</v>
      </c>
      <c r="W12" s="4">
        <f>+W11/2</f>
        <v>2.5000000000000022E-2</v>
      </c>
      <c r="X12" s="4"/>
      <c r="Y12" s="6"/>
      <c r="AA12" s="19"/>
      <c r="AB12" s="4"/>
      <c r="AC12" s="9" t="s">
        <v>69</v>
      </c>
      <c r="AD12" s="9" t="s">
        <v>70</v>
      </c>
      <c r="AE12" s="9" t="s">
        <v>71</v>
      </c>
      <c r="AF12" s="9" t="s">
        <v>54</v>
      </c>
      <c r="AG12" s="6"/>
    </row>
    <row r="13" spans="1:33" x14ac:dyDescent="0.35">
      <c r="A13">
        <f t="shared" si="1"/>
        <v>7</v>
      </c>
      <c r="B13" s="15">
        <v>38.397288436535746</v>
      </c>
      <c r="C13">
        <f t="shared" si="0"/>
        <v>1474.3517592785217</v>
      </c>
      <c r="F13" s="21" t="s">
        <v>32</v>
      </c>
      <c r="G13" s="22"/>
      <c r="H13" s="4"/>
      <c r="I13" s="4"/>
      <c r="J13" s="4"/>
      <c r="K13" s="4"/>
      <c r="L13" s="6"/>
      <c r="N13" s="19"/>
      <c r="O13" s="4"/>
      <c r="P13" s="4"/>
      <c r="Q13" s="4"/>
      <c r="R13" s="4"/>
      <c r="S13" s="4"/>
      <c r="T13" s="6"/>
      <c r="V13" s="33" t="s">
        <v>52</v>
      </c>
      <c r="W13" s="4">
        <f>1-W12</f>
        <v>0.97499999999999998</v>
      </c>
      <c r="X13" s="4"/>
      <c r="Y13" s="6"/>
      <c r="AA13" s="19"/>
      <c r="AB13" s="4" t="s">
        <v>65</v>
      </c>
      <c r="AC13" s="37">
        <f>+AC9*AF7/AF9</f>
        <v>12.333333333333334</v>
      </c>
      <c r="AD13" s="37">
        <f>+AD9*AF7/AF9</f>
        <v>12.333333333333334</v>
      </c>
      <c r="AE13" s="37">
        <f>+AE9*AF7/AF9</f>
        <v>12.333333333333334</v>
      </c>
      <c r="AF13" s="37">
        <f>SUM(AC13:AE13)</f>
        <v>37</v>
      </c>
      <c r="AG13" s="6"/>
    </row>
    <row r="14" spans="1:33" x14ac:dyDescent="0.35">
      <c r="A14">
        <f t="shared" si="1"/>
        <v>8</v>
      </c>
      <c r="B14" s="15">
        <v>38.500829860859085</v>
      </c>
      <c r="C14">
        <f t="shared" si="0"/>
        <v>1482.3138999748185</v>
      </c>
      <c r="F14" s="21" t="s">
        <v>33</v>
      </c>
      <c r="G14" s="22"/>
      <c r="H14" s="4"/>
      <c r="I14" s="4"/>
      <c r="J14" s="4"/>
      <c r="K14" s="4"/>
      <c r="L14" s="6"/>
      <c r="N14" s="21" t="s">
        <v>32</v>
      </c>
      <c r="O14" s="4"/>
      <c r="P14" s="4"/>
      <c r="Q14" s="4"/>
      <c r="R14" s="4"/>
      <c r="S14" s="4"/>
      <c r="T14" s="6"/>
      <c r="V14" s="19" t="s">
        <v>53</v>
      </c>
      <c r="W14" s="4">
        <f>NORMSINV(W13)</f>
        <v>1.9599639845400536</v>
      </c>
      <c r="X14" s="4"/>
      <c r="Y14" s="6"/>
      <c r="AA14" s="19"/>
      <c r="AB14" s="4" t="s">
        <v>66</v>
      </c>
      <c r="AC14" s="37">
        <f>+AC9*AF8/AF9</f>
        <v>7.666666666666667</v>
      </c>
      <c r="AD14" s="37">
        <f>+AD9*AF8/AF9</f>
        <v>7.666666666666667</v>
      </c>
      <c r="AE14" s="37">
        <f>+AE9*AF8/AF9</f>
        <v>7.666666666666667</v>
      </c>
      <c r="AF14" s="37">
        <f>SUM(AC14:AE14)</f>
        <v>23</v>
      </c>
      <c r="AG14" s="6"/>
    </row>
    <row r="15" spans="1:33" x14ac:dyDescent="0.35">
      <c r="A15">
        <f t="shared" si="1"/>
        <v>9</v>
      </c>
      <c r="B15" s="15">
        <v>38.79551978665404</v>
      </c>
      <c r="C15">
        <f t="shared" si="0"/>
        <v>1505.0923555166651</v>
      </c>
      <c r="F15" s="21"/>
      <c r="G15" s="22"/>
      <c r="H15" s="4"/>
      <c r="I15" s="4"/>
      <c r="J15" s="4"/>
      <c r="K15" s="4"/>
      <c r="L15" s="6"/>
      <c r="N15" s="21" t="s">
        <v>33</v>
      </c>
      <c r="O15" s="4"/>
      <c r="P15" s="4"/>
      <c r="Q15" s="4"/>
      <c r="R15" s="4"/>
      <c r="S15" s="4"/>
      <c r="T15" s="6"/>
      <c r="V15" s="19" t="s">
        <v>0</v>
      </c>
      <c r="W15" s="4">
        <f>+SQRT(W9*(1-W9))</f>
        <v>0.30000000000000004</v>
      </c>
      <c r="X15" s="4"/>
      <c r="Y15" s="6"/>
      <c r="AA15" s="19"/>
      <c r="AB15" s="4" t="s">
        <v>55</v>
      </c>
      <c r="AC15" s="37">
        <f t="shared" ref="AC15:AE15" si="3">SUM(AC13:AC14)</f>
        <v>20</v>
      </c>
      <c r="AD15" s="37">
        <f t="shared" si="3"/>
        <v>20</v>
      </c>
      <c r="AE15" s="37">
        <f t="shared" si="3"/>
        <v>20</v>
      </c>
      <c r="AF15" s="37">
        <f>SUM(AF13:AF14)</f>
        <v>60</v>
      </c>
      <c r="AG15" s="6"/>
    </row>
    <row r="16" spans="1:33" x14ac:dyDescent="0.35">
      <c r="A16">
        <f t="shared" si="1"/>
        <v>10</v>
      </c>
      <c r="B16" s="15">
        <v>39.087167452671565</v>
      </c>
      <c r="C16">
        <f t="shared" si="0"/>
        <v>1527.8066594731874</v>
      </c>
      <c r="F16" s="21"/>
      <c r="G16" s="23"/>
      <c r="H16" s="4"/>
      <c r="I16" s="4"/>
      <c r="J16" s="4"/>
      <c r="K16" s="4"/>
      <c r="L16" s="6"/>
      <c r="N16" s="19"/>
      <c r="O16" s="4"/>
      <c r="P16" s="4"/>
      <c r="Q16" s="4"/>
      <c r="R16" s="4"/>
      <c r="S16" s="4"/>
      <c r="T16" s="6"/>
      <c r="V16" s="19" t="s">
        <v>92</v>
      </c>
      <c r="W16" s="4">
        <f>+W15/(SQRT(W7))</f>
        <v>5.477225575051662E-2</v>
      </c>
      <c r="X16" s="4"/>
      <c r="Y16" s="6"/>
      <c r="AA16" s="19"/>
      <c r="AB16" s="4"/>
      <c r="AC16" s="4"/>
      <c r="AD16" s="4"/>
      <c r="AE16" s="4"/>
      <c r="AF16" s="4"/>
      <c r="AG16" s="6"/>
    </row>
    <row r="17" spans="1:33" x14ac:dyDescent="0.35">
      <c r="A17">
        <f t="shared" si="1"/>
        <v>11</v>
      </c>
      <c r="B17" s="15">
        <v>39.233568814815953</v>
      </c>
      <c r="C17">
        <f t="shared" si="0"/>
        <v>1539.2729219468988</v>
      </c>
      <c r="F17" s="21" t="s">
        <v>34</v>
      </c>
      <c r="G17" s="9"/>
      <c r="H17" s="4"/>
      <c r="I17" s="4"/>
      <c r="J17" s="4"/>
      <c r="K17" s="4"/>
      <c r="L17" s="6"/>
      <c r="N17" s="19"/>
      <c r="O17" s="4"/>
      <c r="P17" s="4"/>
      <c r="Q17" s="4"/>
      <c r="R17" s="4"/>
      <c r="S17" s="4"/>
      <c r="T17" s="6"/>
      <c r="V17" s="19" t="s">
        <v>93</v>
      </c>
      <c r="W17" s="4">
        <f>+W16*W14</f>
        <v>0.10735164862302941</v>
      </c>
      <c r="X17" s="4"/>
      <c r="Y17" s="6"/>
      <c r="AA17" s="19"/>
      <c r="AB17" s="4" t="s">
        <v>57</v>
      </c>
      <c r="AC17" s="4"/>
      <c r="AD17" s="4"/>
      <c r="AE17" s="4"/>
      <c r="AF17" s="4"/>
      <c r="AG17" s="6"/>
    </row>
    <row r="18" spans="1:33" x14ac:dyDescent="0.35">
      <c r="A18">
        <f t="shared" si="1"/>
        <v>12</v>
      </c>
      <c r="B18" s="15">
        <v>39.340366230171639</v>
      </c>
      <c r="C18">
        <f t="shared" si="0"/>
        <v>1547.6644151240291</v>
      </c>
      <c r="F18" s="21"/>
      <c r="G18" s="9"/>
      <c r="H18" s="4"/>
      <c r="I18" s="4"/>
      <c r="J18" s="4"/>
      <c r="K18" s="4"/>
      <c r="L18" s="6"/>
      <c r="N18" s="19" t="s">
        <v>34</v>
      </c>
      <c r="O18" s="4"/>
      <c r="P18" s="4" t="s">
        <v>84</v>
      </c>
      <c r="Q18" s="4"/>
      <c r="R18" s="4"/>
      <c r="S18" s="4"/>
      <c r="T18" s="6"/>
      <c r="V18" s="19"/>
      <c r="W18" s="4"/>
      <c r="X18" s="4"/>
      <c r="Y18" s="6"/>
      <c r="AA18" s="19"/>
      <c r="AB18" s="4"/>
      <c r="AC18" s="9" t="s">
        <v>69</v>
      </c>
      <c r="AD18" s="9" t="s">
        <v>70</v>
      </c>
      <c r="AE18" s="9" t="s">
        <v>71</v>
      </c>
      <c r="AF18" s="9" t="s">
        <v>25</v>
      </c>
      <c r="AG18" s="6"/>
    </row>
    <row r="19" spans="1:33" x14ac:dyDescent="0.35">
      <c r="A19">
        <f t="shared" si="1"/>
        <v>13</v>
      </c>
      <c r="B19" s="15">
        <v>39.6</v>
      </c>
      <c r="C19">
        <f t="shared" si="0"/>
        <v>1568.16</v>
      </c>
      <c r="F19" s="21"/>
      <c r="G19" s="9"/>
      <c r="H19" s="4"/>
      <c r="I19" s="4"/>
      <c r="J19" s="4"/>
      <c r="K19" s="4"/>
      <c r="L19" s="6"/>
      <c r="N19" s="19"/>
      <c r="O19" s="4"/>
      <c r="P19" s="4"/>
      <c r="Q19" s="4"/>
      <c r="R19" s="4"/>
      <c r="S19" s="4"/>
      <c r="T19" s="6"/>
      <c r="V19" s="34" t="s">
        <v>98</v>
      </c>
      <c r="W19" s="4"/>
      <c r="X19" s="4"/>
      <c r="Y19" s="6"/>
      <c r="AA19" s="19"/>
      <c r="AB19" s="4" t="s">
        <v>65</v>
      </c>
      <c r="AC19" s="37">
        <f t="shared" ref="AC19:AE20" si="4">+(AC7-AC13)^2/AC13</f>
        <v>0.22522522522522506</v>
      </c>
      <c r="AD19" s="37">
        <f t="shared" si="4"/>
        <v>0.14414414414414428</v>
      </c>
      <c r="AE19" s="37">
        <f t="shared" si="4"/>
        <v>9.0090090090090402E-3</v>
      </c>
      <c r="AF19" s="37">
        <f>SUM(AC19:AE19)</f>
        <v>0.3783783783783784</v>
      </c>
      <c r="AG19" s="6"/>
    </row>
    <row r="20" spans="1:33" x14ac:dyDescent="0.35">
      <c r="A20">
        <f t="shared" si="1"/>
        <v>14</v>
      </c>
      <c r="B20" s="15">
        <v>39.700000000000003</v>
      </c>
      <c r="C20">
        <f t="shared" si="0"/>
        <v>1576.0900000000001</v>
      </c>
      <c r="F20" s="21"/>
      <c r="G20" s="9"/>
      <c r="H20" s="4"/>
      <c r="I20" s="4"/>
      <c r="J20" s="4"/>
      <c r="K20" s="4"/>
      <c r="L20" s="6"/>
      <c r="N20" s="19"/>
      <c r="O20" s="4"/>
      <c r="P20" s="4"/>
      <c r="Q20" s="4"/>
      <c r="R20" s="4"/>
      <c r="S20" s="4"/>
      <c r="T20" s="6"/>
      <c r="V20" s="19" t="s">
        <v>94</v>
      </c>
      <c r="W20" s="4">
        <v>0</v>
      </c>
      <c r="X20" s="4"/>
      <c r="Y20" s="6"/>
      <c r="AA20" s="19"/>
      <c r="AB20" s="4" t="s">
        <v>66</v>
      </c>
      <c r="AC20" s="37">
        <f t="shared" si="4"/>
        <v>0.36231884057971026</v>
      </c>
      <c r="AD20" s="37">
        <f t="shared" si="4"/>
        <v>0.23188405797101438</v>
      </c>
      <c r="AE20" s="37">
        <f t="shared" si="4"/>
        <v>1.449275362318838E-2</v>
      </c>
      <c r="AF20" s="37">
        <f>SUM(AC20:AE20)</f>
        <v>0.60869565217391297</v>
      </c>
      <c r="AG20" s="6"/>
    </row>
    <row r="21" spans="1:33" ht="16.5" x14ac:dyDescent="0.45">
      <c r="A21">
        <f t="shared" si="1"/>
        <v>15</v>
      </c>
      <c r="B21" s="15">
        <v>39.799999999999997</v>
      </c>
      <c r="C21">
        <f t="shared" si="0"/>
        <v>1584.0399999999997</v>
      </c>
      <c r="F21" s="21" t="s">
        <v>3</v>
      </c>
      <c r="G21" s="24" t="s">
        <v>38</v>
      </c>
      <c r="H21" s="4">
        <f>-NORMSINV(1-G9)</f>
        <v>-1.6448536269514715</v>
      </c>
      <c r="I21" s="4"/>
      <c r="J21" s="4"/>
      <c r="K21" s="4"/>
      <c r="L21" s="6"/>
      <c r="N21" s="19" t="s">
        <v>44</v>
      </c>
      <c r="O21" s="4" t="s">
        <v>45</v>
      </c>
      <c r="P21" s="4">
        <v>45.7</v>
      </c>
      <c r="Q21" s="4"/>
      <c r="R21" s="4"/>
      <c r="S21" s="4"/>
      <c r="T21" s="6"/>
      <c r="V21" s="19" t="s">
        <v>95</v>
      </c>
      <c r="W21" s="4">
        <f>+W9+W17</f>
        <v>0.20735164862302941</v>
      </c>
      <c r="X21" s="4"/>
      <c r="Y21" s="6"/>
      <c r="AA21" s="19"/>
      <c r="AB21" s="4" t="s">
        <v>72</v>
      </c>
      <c r="AC21" s="37">
        <f t="shared" ref="AC21:AE21" si="5">SUM(AC19:AC20)</f>
        <v>0.58754406580493534</v>
      </c>
      <c r="AD21" s="37">
        <f t="shared" si="5"/>
        <v>0.37602820211515864</v>
      </c>
      <c r="AE21" s="37">
        <f t="shared" si="5"/>
        <v>2.3501762632197422E-2</v>
      </c>
      <c r="AF21" s="37">
        <f>SUM(AF19:AF20)</f>
        <v>0.98707403055229137</v>
      </c>
      <c r="AG21" s="6"/>
    </row>
    <row r="22" spans="1:33" ht="16.5" x14ac:dyDescent="0.45">
      <c r="A22">
        <f t="shared" si="1"/>
        <v>16</v>
      </c>
      <c r="B22" s="15">
        <v>39.905335243965965</v>
      </c>
      <c r="C22">
        <f t="shared" si="0"/>
        <v>1592.4357809333121</v>
      </c>
      <c r="F22" s="21"/>
      <c r="G22" s="24"/>
      <c r="H22" s="4"/>
      <c r="I22" s="4"/>
      <c r="J22" s="4"/>
      <c r="K22" s="4"/>
      <c r="L22" s="6"/>
      <c r="N22" s="19" t="s">
        <v>43</v>
      </c>
      <c r="O22" s="4" t="s">
        <v>46</v>
      </c>
      <c r="P22" s="4">
        <v>16.05</v>
      </c>
      <c r="Q22" s="4"/>
      <c r="R22" s="4"/>
      <c r="S22" s="4"/>
      <c r="T22" s="6"/>
      <c r="V22" s="19"/>
      <c r="W22" s="4"/>
      <c r="X22" s="4"/>
      <c r="Y22" s="6"/>
      <c r="AA22" s="19"/>
      <c r="AB22" s="4"/>
      <c r="AC22" s="4"/>
      <c r="AD22" s="4"/>
      <c r="AE22" s="4"/>
      <c r="AF22" s="4"/>
      <c r="AG22" s="6"/>
    </row>
    <row r="23" spans="1:33" x14ac:dyDescent="0.35">
      <c r="A23">
        <f t="shared" si="1"/>
        <v>17</v>
      </c>
      <c r="B23" s="15">
        <v>40.024556356947869</v>
      </c>
      <c r="C23">
        <f t="shared" si="0"/>
        <v>1601.965111570496</v>
      </c>
      <c r="F23" s="21" t="s">
        <v>77</v>
      </c>
      <c r="G23" s="24" t="s">
        <v>35</v>
      </c>
      <c r="H23" s="4">
        <f>+H21</f>
        <v>-1.6448536269514715</v>
      </c>
      <c r="I23" s="9"/>
      <c r="J23" s="4"/>
      <c r="K23" s="25"/>
      <c r="L23" s="6"/>
      <c r="N23" s="19" t="s">
        <v>78</v>
      </c>
      <c r="O23" s="4">
        <f>+P22</f>
        <v>16.05</v>
      </c>
      <c r="P23" s="4">
        <f>+P21</f>
        <v>45.7</v>
      </c>
      <c r="Q23" s="4"/>
      <c r="R23" s="4"/>
      <c r="S23" s="4"/>
      <c r="T23" s="6"/>
      <c r="V23" s="19" t="s">
        <v>96</v>
      </c>
      <c r="W23" s="4"/>
      <c r="X23" s="4"/>
      <c r="Y23" s="6"/>
      <c r="AA23" s="19"/>
      <c r="AB23" s="4" t="s">
        <v>73</v>
      </c>
      <c r="AC23" s="4"/>
      <c r="AD23" s="4"/>
      <c r="AE23" s="4"/>
      <c r="AF23" s="4"/>
      <c r="AG23" s="6"/>
    </row>
    <row r="24" spans="1:33" x14ac:dyDescent="0.35">
      <c r="A24">
        <f t="shared" si="1"/>
        <v>18</v>
      </c>
      <c r="B24" s="15">
        <v>40.129143700178247</v>
      </c>
      <c r="C24">
        <f t="shared" si="0"/>
        <v>1610.3481741095554</v>
      </c>
      <c r="F24" s="21" t="s">
        <v>78</v>
      </c>
      <c r="G24" s="4">
        <f>+H23</f>
        <v>-1.6448536269514715</v>
      </c>
      <c r="H24" s="24" t="s">
        <v>4</v>
      </c>
      <c r="I24" s="9"/>
      <c r="J24" s="9"/>
      <c r="K24" s="6"/>
      <c r="L24" s="6"/>
      <c r="N24" s="19" t="s">
        <v>77</v>
      </c>
      <c r="O24" s="4">
        <v>0</v>
      </c>
      <c r="P24" s="4">
        <f>+P22</f>
        <v>16.05</v>
      </c>
      <c r="Q24" s="31" t="s">
        <v>36</v>
      </c>
      <c r="R24" s="4">
        <f>+P21</f>
        <v>45.7</v>
      </c>
      <c r="S24" s="4" t="s">
        <v>4</v>
      </c>
      <c r="T24" s="6"/>
      <c r="V24" s="19" t="s">
        <v>97</v>
      </c>
      <c r="W24" s="4"/>
      <c r="X24" s="4"/>
      <c r="Y24" s="6"/>
      <c r="AA24" s="19"/>
      <c r="AB24" s="4" t="s">
        <v>74</v>
      </c>
      <c r="AC24" s="4"/>
      <c r="AD24" s="4"/>
      <c r="AE24" s="4"/>
      <c r="AF24" s="4"/>
      <c r="AG24" s="6"/>
    </row>
    <row r="25" spans="1:33" x14ac:dyDescent="0.35">
      <c r="A25">
        <f t="shared" si="1"/>
        <v>19</v>
      </c>
      <c r="B25" s="15">
        <v>40.234235812968109</v>
      </c>
      <c r="C25">
        <f t="shared" si="0"/>
        <v>1618.7937314535254</v>
      </c>
      <c r="F25" s="21"/>
      <c r="G25" s="9"/>
      <c r="H25" s="4"/>
      <c r="I25" s="4"/>
      <c r="J25" s="4"/>
      <c r="K25" s="4"/>
      <c r="L25" s="6"/>
      <c r="N25" s="19"/>
      <c r="O25" s="4"/>
      <c r="P25" s="4"/>
      <c r="Q25" s="4"/>
      <c r="R25" s="4"/>
      <c r="S25" s="4"/>
      <c r="T25" s="6"/>
      <c r="V25" s="28"/>
      <c r="W25" s="8"/>
      <c r="X25" s="8"/>
      <c r="Y25" s="13"/>
      <c r="AA25" s="19"/>
      <c r="AB25" s="38"/>
      <c r="AC25" s="4"/>
      <c r="AD25" s="4"/>
      <c r="AE25" s="4"/>
      <c r="AF25" s="4"/>
      <c r="AG25" s="6"/>
    </row>
    <row r="26" spans="1:33" x14ac:dyDescent="0.35">
      <c r="A26">
        <f t="shared" si="1"/>
        <v>20</v>
      </c>
      <c r="B26" s="15">
        <v>40.260602064372506</v>
      </c>
      <c r="C26">
        <f t="shared" si="0"/>
        <v>1620.9160785857557</v>
      </c>
      <c r="F26" s="21" t="s">
        <v>37</v>
      </c>
      <c r="G26" s="9">
        <f>+(G10-G11)*SQRT(G8)/G7</f>
        <v>-22.087913549128043</v>
      </c>
      <c r="H26" s="4"/>
      <c r="I26" s="4"/>
      <c r="J26" s="4"/>
      <c r="K26" s="4"/>
      <c r="L26" s="6"/>
      <c r="N26" s="19" t="s">
        <v>37</v>
      </c>
      <c r="O26" s="4">
        <f>+O7*O8/O12</f>
        <v>29.191777146137952</v>
      </c>
      <c r="P26" s="4"/>
      <c r="Q26" s="4"/>
      <c r="R26" s="4"/>
      <c r="S26" s="4"/>
      <c r="T26" s="6"/>
      <c r="AA26" s="19"/>
      <c r="AB26" s="4"/>
      <c r="AC26" s="4"/>
      <c r="AD26" s="4"/>
      <c r="AE26" s="4"/>
      <c r="AF26" s="4"/>
      <c r="AG26" s="6"/>
    </row>
    <row r="27" spans="1:33" x14ac:dyDescent="0.35">
      <c r="A27">
        <f t="shared" si="1"/>
        <v>21</v>
      </c>
      <c r="B27" s="15">
        <v>40.926606844586786</v>
      </c>
      <c r="C27">
        <f t="shared" si="0"/>
        <v>1674.987147811378</v>
      </c>
      <c r="F27" s="26" t="s">
        <v>79</v>
      </c>
      <c r="G27" s="9"/>
      <c r="H27" s="4"/>
      <c r="I27" s="4"/>
      <c r="J27" s="4"/>
      <c r="K27" s="4"/>
      <c r="L27" s="6"/>
      <c r="N27" s="19"/>
      <c r="O27" s="4"/>
      <c r="P27" s="4"/>
      <c r="Q27" s="4"/>
      <c r="R27" s="4"/>
      <c r="S27" s="4"/>
      <c r="T27" s="6"/>
      <c r="AA27" s="19"/>
      <c r="AB27" s="4"/>
      <c r="AC27" s="4"/>
      <c r="AD27" s="4"/>
      <c r="AE27" s="4"/>
      <c r="AF27" s="4"/>
      <c r="AG27" s="6"/>
    </row>
    <row r="28" spans="1:33" x14ac:dyDescent="0.35">
      <c r="A28">
        <f t="shared" si="1"/>
        <v>22</v>
      </c>
      <c r="B28" s="15">
        <v>41.068531219061697</v>
      </c>
      <c r="C28">
        <f t="shared" si="0"/>
        <v>1686.6242564910451</v>
      </c>
      <c r="F28" s="26"/>
      <c r="G28" s="9"/>
      <c r="H28" s="4"/>
      <c r="I28" s="4"/>
      <c r="J28" s="4"/>
      <c r="K28" s="4"/>
      <c r="L28" s="6"/>
      <c r="N28" s="19" t="s">
        <v>85</v>
      </c>
      <c r="O28" s="4"/>
      <c r="P28" s="4"/>
      <c r="Q28" s="4"/>
      <c r="R28" s="4"/>
      <c r="S28" s="4"/>
      <c r="T28" s="6"/>
      <c r="AA28" s="19"/>
      <c r="AB28" s="4"/>
      <c r="AC28" s="4"/>
      <c r="AD28" s="4"/>
      <c r="AE28" s="4"/>
      <c r="AF28" s="4"/>
      <c r="AG28" s="6"/>
    </row>
    <row r="29" spans="1:33" x14ac:dyDescent="0.35">
      <c r="A29">
        <f t="shared" si="1"/>
        <v>23</v>
      </c>
      <c r="B29" s="15">
        <v>41.349121703242417</v>
      </c>
      <c r="C29">
        <f t="shared" si="0"/>
        <v>1709.7498656295531</v>
      </c>
      <c r="F29" s="26" t="s">
        <v>80</v>
      </c>
      <c r="G29" s="24"/>
      <c r="H29" s="27">
        <f>_xlfn.NORM.S.DIST(G26,TRUE)</f>
        <v>2.0651836759067154E-108</v>
      </c>
      <c r="I29" s="12" t="s">
        <v>81</v>
      </c>
      <c r="J29" s="4" t="s">
        <v>82</v>
      </c>
      <c r="K29" s="4"/>
      <c r="L29" s="6"/>
      <c r="N29" s="19"/>
      <c r="O29" s="4"/>
      <c r="P29" s="4"/>
      <c r="Q29" s="4"/>
      <c r="R29" s="4"/>
      <c r="S29" s="4"/>
      <c r="T29" s="6"/>
      <c r="AA29" s="19"/>
      <c r="AB29" s="4"/>
      <c r="AC29" s="4"/>
      <c r="AD29" s="4"/>
      <c r="AE29" s="4"/>
      <c r="AF29" s="4"/>
      <c r="AG29" s="6"/>
    </row>
    <row r="30" spans="1:33" x14ac:dyDescent="0.35">
      <c r="A30">
        <f t="shared" si="1"/>
        <v>24</v>
      </c>
      <c r="B30" s="15">
        <v>41.538155629532412</v>
      </c>
      <c r="C30">
        <f t="shared" si="0"/>
        <v>1725.4183731032551</v>
      </c>
      <c r="F30" s="28"/>
      <c r="G30" s="8"/>
      <c r="H30" s="8"/>
      <c r="I30" s="8"/>
      <c r="J30" s="8"/>
      <c r="K30" s="8"/>
      <c r="L30" s="13"/>
      <c r="N30" s="19" t="s">
        <v>80</v>
      </c>
      <c r="O30" s="4">
        <f>2*O33</f>
        <v>1</v>
      </c>
      <c r="P30" s="12" t="s">
        <v>86</v>
      </c>
      <c r="Q30" s="4" t="s">
        <v>87</v>
      </c>
      <c r="R30" s="4"/>
      <c r="S30" s="4"/>
      <c r="T30" s="6"/>
      <c r="AA30" s="19"/>
      <c r="AB30" s="4"/>
      <c r="AC30" s="4"/>
      <c r="AD30" s="4"/>
      <c r="AE30" s="4"/>
      <c r="AF30" s="4"/>
      <c r="AG30" s="6"/>
    </row>
    <row r="31" spans="1:33" x14ac:dyDescent="0.35">
      <c r="A31">
        <f t="shared" si="1"/>
        <v>25</v>
      </c>
      <c r="B31" s="15">
        <v>41.562534635013435</v>
      </c>
      <c r="C31">
        <f t="shared" si="0"/>
        <v>1727.4442852866914</v>
      </c>
      <c r="N31" s="19" t="s">
        <v>47</v>
      </c>
      <c r="O31" s="4">
        <v>0.5</v>
      </c>
      <c r="P31" s="4"/>
      <c r="Q31" s="4"/>
      <c r="R31" s="4"/>
      <c r="S31" s="4"/>
      <c r="T31" s="6"/>
      <c r="AA31" s="19"/>
      <c r="AB31" s="5" t="s">
        <v>58</v>
      </c>
      <c r="AC31" s="4">
        <v>0.01</v>
      </c>
      <c r="AD31" s="4"/>
      <c r="AE31" s="4"/>
      <c r="AF31" s="4"/>
      <c r="AG31" s="6"/>
    </row>
    <row r="32" spans="1:33" x14ac:dyDescent="0.35">
      <c r="A32">
        <f t="shared" si="1"/>
        <v>26</v>
      </c>
      <c r="B32" s="15">
        <v>41.7</v>
      </c>
      <c r="C32">
        <f t="shared" si="0"/>
        <v>1738.8900000000003</v>
      </c>
      <c r="N32" s="19" t="s">
        <v>48</v>
      </c>
      <c r="O32" s="4">
        <f>1-O31</f>
        <v>0.5</v>
      </c>
      <c r="P32" s="4"/>
      <c r="Q32" s="4"/>
      <c r="R32" s="4"/>
      <c r="S32" s="4"/>
      <c r="T32" s="6"/>
      <c r="AA32" s="19"/>
      <c r="AB32" s="4" t="s">
        <v>59</v>
      </c>
      <c r="AC32" s="4">
        <v>2</v>
      </c>
      <c r="AD32" s="4"/>
      <c r="AE32" s="4"/>
      <c r="AF32" s="4"/>
      <c r="AG32" s="6"/>
    </row>
    <row r="33" spans="1:33" x14ac:dyDescent="0.35">
      <c r="A33">
        <f t="shared" si="1"/>
        <v>27</v>
      </c>
      <c r="B33" s="15">
        <v>42.7</v>
      </c>
      <c r="C33">
        <f t="shared" si="0"/>
        <v>1823.2900000000002</v>
      </c>
      <c r="N33" s="28" t="s">
        <v>88</v>
      </c>
      <c r="O33" s="8">
        <f>+MIN(O31:O32)</f>
        <v>0.5</v>
      </c>
      <c r="P33" s="8"/>
      <c r="Q33" s="8"/>
      <c r="R33" s="8"/>
      <c r="S33" s="8"/>
      <c r="T33" s="13"/>
      <c r="AA33" s="19"/>
      <c r="AB33" s="4" t="s">
        <v>60</v>
      </c>
      <c r="AC33" s="4">
        <v>3</v>
      </c>
      <c r="AD33" s="4"/>
      <c r="AE33" s="4"/>
      <c r="AF33" s="4"/>
      <c r="AG33" s="6"/>
    </row>
    <row r="34" spans="1:33" x14ac:dyDescent="0.35">
      <c r="A34">
        <f t="shared" si="1"/>
        <v>28</v>
      </c>
      <c r="B34" s="15">
        <v>42.792339728330262</v>
      </c>
      <c r="C34">
        <f t="shared" si="0"/>
        <v>1831.1843394248324</v>
      </c>
      <c r="AA34" s="19"/>
      <c r="AB34" s="4" t="s">
        <v>61</v>
      </c>
      <c r="AC34" s="4">
        <v>2</v>
      </c>
      <c r="AD34" s="4"/>
      <c r="AE34" s="4"/>
      <c r="AF34" s="4"/>
      <c r="AG34" s="6"/>
    </row>
    <row r="35" spans="1:33" ht="16.5" x14ac:dyDescent="0.45">
      <c r="A35">
        <f t="shared" si="1"/>
        <v>29</v>
      </c>
      <c r="B35" s="15">
        <v>42.9</v>
      </c>
      <c r="C35">
        <f t="shared" si="0"/>
        <v>1840.4099999999999</v>
      </c>
      <c r="AA35" s="19"/>
      <c r="AB35" s="4" t="s">
        <v>62</v>
      </c>
      <c r="AC35" s="4">
        <v>9.2100000000000009</v>
      </c>
      <c r="AD35" s="4"/>
      <c r="AE35" s="4"/>
      <c r="AF35" s="4"/>
      <c r="AG35" s="6"/>
    </row>
    <row r="36" spans="1:33" x14ac:dyDescent="0.35">
      <c r="A36">
        <f t="shared" si="1"/>
        <v>30</v>
      </c>
      <c r="B36" s="15">
        <v>44.432549758348614</v>
      </c>
      <c r="C36">
        <f t="shared" si="0"/>
        <v>1974.2514780281256</v>
      </c>
      <c r="AA36" s="19"/>
      <c r="AB36" s="4"/>
      <c r="AC36" s="4"/>
      <c r="AD36" s="4"/>
      <c r="AE36" s="4"/>
      <c r="AF36" s="4"/>
      <c r="AG36" s="6"/>
    </row>
    <row r="37" spans="1:33" x14ac:dyDescent="0.35">
      <c r="B37" s="35">
        <f t="shared" ref="B37:C37" si="6">SUM(B7:B36)</f>
        <v>1197.2403037807148</v>
      </c>
      <c r="C37" s="35">
        <f t="shared" si="6"/>
        <v>47896.245275149158</v>
      </c>
      <c r="AA37" s="19"/>
      <c r="AB37" s="4" t="s">
        <v>77</v>
      </c>
      <c r="AC37" s="4">
        <f>+AC35</f>
        <v>9.2100000000000009</v>
      </c>
      <c r="AD37" s="24" t="s">
        <v>63</v>
      </c>
      <c r="AE37" s="4"/>
      <c r="AF37" s="4"/>
      <c r="AG37" s="6"/>
    </row>
    <row r="38" spans="1:33" x14ac:dyDescent="0.35">
      <c r="AA38" s="19"/>
      <c r="AB38" s="4" t="s">
        <v>78</v>
      </c>
      <c r="AC38" s="4">
        <v>0</v>
      </c>
      <c r="AD38" s="4">
        <f>+AC35</f>
        <v>9.2100000000000009</v>
      </c>
      <c r="AE38" s="4"/>
      <c r="AF38" s="4"/>
      <c r="AG38" s="6"/>
    </row>
    <row r="39" spans="1:33" x14ac:dyDescent="0.35">
      <c r="A39" t="s">
        <v>2</v>
      </c>
      <c r="B39" s="14">
        <v>30</v>
      </c>
      <c r="AA39" s="19"/>
      <c r="AB39" s="4"/>
      <c r="AC39" s="4"/>
      <c r="AD39" s="4"/>
      <c r="AE39" s="4"/>
      <c r="AF39" s="4"/>
      <c r="AG39" s="6"/>
    </row>
    <row r="40" spans="1:33" x14ac:dyDescent="0.35">
      <c r="A40" t="s">
        <v>5</v>
      </c>
      <c r="B40">
        <f>+B37/B39</f>
        <v>39.908010126023825</v>
      </c>
      <c r="F40" t="s">
        <v>39</v>
      </c>
      <c r="AA40" s="19"/>
      <c r="AB40" s="4" t="s">
        <v>64</v>
      </c>
      <c r="AC40" s="37">
        <f>+AF21</f>
        <v>0.98707403055229137</v>
      </c>
      <c r="AD40" s="5" t="s">
        <v>99</v>
      </c>
      <c r="AE40" s="4" t="s">
        <v>103</v>
      </c>
      <c r="AF40" s="4"/>
      <c r="AG40" s="6"/>
    </row>
    <row r="41" spans="1:33" x14ac:dyDescent="0.35">
      <c r="A41" t="s">
        <v>8</v>
      </c>
      <c r="B41">
        <f>+C37/B39</f>
        <v>1596.5415091716386</v>
      </c>
      <c r="AA41" s="19"/>
      <c r="AB41" s="4"/>
      <c r="AC41" s="4"/>
      <c r="AD41" s="4"/>
      <c r="AE41" s="4"/>
      <c r="AF41" s="4"/>
      <c r="AG41" s="6"/>
    </row>
    <row r="42" spans="1:33" ht="16.5" x14ac:dyDescent="0.35">
      <c r="A42" t="s">
        <v>9</v>
      </c>
      <c r="B42">
        <f>+B41-B40^2</f>
        <v>3.8922369528183935</v>
      </c>
      <c r="AA42" s="19"/>
      <c r="AB42" s="4" t="s">
        <v>100</v>
      </c>
      <c r="AC42" s="4" t="s">
        <v>101</v>
      </c>
      <c r="AD42" s="37">
        <f>_xlfn.CHISQ.DIST.RT(AC40,AC34)</f>
        <v>0.61046335287974063</v>
      </c>
      <c r="AE42" s="4" t="s">
        <v>102</v>
      </c>
      <c r="AF42" s="4"/>
      <c r="AG42" s="6"/>
    </row>
    <row r="43" spans="1:33" x14ac:dyDescent="0.35">
      <c r="A43" t="s">
        <v>10</v>
      </c>
      <c r="B43">
        <f>+SQRT(B42)</f>
        <v>1.9728753008789972</v>
      </c>
      <c r="AA43" s="28"/>
      <c r="AB43" s="8"/>
      <c r="AC43" s="8"/>
      <c r="AD43" s="8"/>
      <c r="AE43" s="8"/>
      <c r="AF43" s="8"/>
      <c r="AG43" s="13"/>
    </row>
    <row r="44" spans="1:33" ht="17.5" x14ac:dyDescent="0.45">
      <c r="A44" t="s">
        <v>11</v>
      </c>
      <c r="B44">
        <f>+B39/29*B42</f>
        <v>4.0264520201569587</v>
      </c>
    </row>
    <row r="45" spans="1:33" ht="16.5" x14ac:dyDescent="0.45">
      <c r="A45" t="s">
        <v>12</v>
      </c>
      <c r="B45">
        <f>+SQRT(B44)</f>
        <v>2.0066021080814598</v>
      </c>
    </row>
    <row r="47" spans="1:33" ht="15" thickBot="1" x14ac:dyDescent="0.4"/>
    <row r="48" spans="1:33" x14ac:dyDescent="0.35">
      <c r="B48" s="18" t="s">
        <v>13</v>
      </c>
      <c r="C48" s="18"/>
    </row>
    <row r="49" spans="2:3" x14ac:dyDescent="0.35">
      <c r="B49" s="16"/>
      <c r="C49" s="16"/>
    </row>
    <row r="50" spans="2:3" x14ac:dyDescent="0.35">
      <c r="B50" s="16" t="s">
        <v>14</v>
      </c>
      <c r="C50" s="16">
        <v>39.908010126023825</v>
      </c>
    </row>
    <row r="51" spans="2:3" x14ac:dyDescent="0.35">
      <c r="B51" s="16" t="s">
        <v>15</v>
      </c>
      <c r="C51" s="16">
        <v>0.36635374617788713</v>
      </c>
    </row>
    <row r="52" spans="2:3" x14ac:dyDescent="0.35">
      <c r="B52" s="16" t="s">
        <v>16</v>
      </c>
      <c r="C52" s="16">
        <v>39.852667621982981</v>
      </c>
    </row>
    <row r="53" spans="2:3" x14ac:dyDescent="0.35">
      <c r="B53" s="16" t="s">
        <v>17</v>
      </c>
      <c r="C53" s="16" t="e">
        <v>#N/A</v>
      </c>
    </row>
    <row r="54" spans="2:3" x14ac:dyDescent="0.35">
      <c r="B54" s="16" t="s">
        <v>18</v>
      </c>
      <c r="C54" s="16">
        <v>2.0066021080815082</v>
      </c>
    </row>
    <row r="55" spans="2:3" x14ac:dyDescent="0.35">
      <c r="B55" s="16" t="s">
        <v>19</v>
      </c>
      <c r="C55" s="16">
        <v>4.0264520201571532</v>
      </c>
    </row>
    <row r="56" spans="2:3" x14ac:dyDescent="0.35">
      <c r="B56" s="16" t="s">
        <v>20</v>
      </c>
      <c r="C56" s="16">
        <v>0.39800269232134866</v>
      </c>
    </row>
    <row r="57" spans="2:3" x14ac:dyDescent="0.35">
      <c r="B57" s="16" t="s">
        <v>21</v>
      </c>
      <c r="C57" s="16">
        <v>-3.5618448991759165E-2</v>
      </c>
    </row>
    <row r="58" spans="2:3" x14ac:dyDescent="0.35">
      <c r="B58" s="16" t="s">
        <v>22</v>
      </c>
      <c r="C58" s="16">
        <v>9.4554343377240002</v>
      </c>
    </row>
    <row r="59" spans="2:3" x14ac:dyDescent="0.35">
      <c r="B59" s="16" t="s">
        <v>23</v>
      </c>
      <c r="C59" s="16">
        <v>34.977115420624614</v>
      </c>
    </row>
    <row r="60" spans="2:3" x14ac:dyDescent="0.35">
      <c r="B60" s="16" t="s">
        <v>24</v>
      </c>
      <c r="C60" s="16">
        <v>44.432549758348614</v>
      </c>
    </row>
    <row r="61" spans="2:3" x14ac:dyDescent="0.35">
      <c r="B61" s="16" t="s">
        <v>25</v>
      </c>
      <c r="C61" s="16">
        <v>1197.2403037807148</v>
      </c>
    </row>
    <row r="62" spans="2:3" x14ac:dyDescent="0.35">
      <c r="B62" s="16" t="s">
        <v>26</v>
      </c>
      <c r="C62" s="16">
        <v>30</v>
      </c>
    </row>
    <row r="63" spans="2:3" ht="15" thickBot="1" x14ac:dyDescent="0.4">
      <c r="B63" s="17" t="s">
        <v>27</v>
      </c>
      <c r="C63" s="17">
        <v>0.7492775411893754</v>
      </c>
    </row>
  </sheetData>
  <pageMargins left="0.7" right="0.7" top="0.75" bottom="0.75" header="0.3" footer="0.3"/>
  <pageSetup paperSize="9" orientation="portrait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HERNANDEZ MARCH</dc:creator>
  <cp:lastModifiedBy>JULIO HERNANDEZ MARCH</cp:lastModifiedBy>
  <dcterms:created xsi:type="dcterms:W3CDTF">2017-04-29T10:07:10Z</dcterms:created>
  <dcterms:modified xsi:type="dcterms:W3CDTF">2017-05-16T18:50:43Z</dcterms:modified>
</cp:coreProperties>
</file>